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G:\WebStats\DataJul2025\Domain2 - Economic Statistics\External Debt\"/>
    </mc:Choice>
  </mc:AlternateContent>
  <bookViews>
    <workbookView xWindow="0" yWindow="0" windowWidth="19200" windowHeight="6720" tabRatio="661"/>
  </bookViews>
  <sheets>
    <sheet name="EPD" sheetId="1" r:id="rId1"/>
  </sheets>
  <definedNames>
    <definedName name="_Fill" hidden="1">#REF!</definedName>
    <definedName name="_xlnm.Print_Area" localSheetId="0">EPD!$A$2:$D$32</definedName>
  </definedNames>
  <calcPr calcId="162913"/>
</workbook>
</file>

<file path=xl/calcChain.xml><?xml version="1.0" encoding="utf-8"?>
<calcChain xmlns="http://schemas.openxmlformats.org/spreadsheetml/2006/main">
  <c r="M37" i="1" l="1"/>
  <c r="L37" i="1"/>
  <c r="K37" i="1"/>
  <c r="J37" i="1"/>
  <c r="I37" i="1"/>
  <c r="H37" i="1"/>
  <c r="G37" i="1"/>
  <c r="F37" i="1"/>
  <c r="E37" i="1"/>
  <c r="D37" i="1"/>
  <c r="D32" i="1"/>
  <c r="C37" i="1"/>
  <c r="C32" i="1"/>
  <c r="L36" i="1"/>
  <c r="M36" i="1"/>
  <c r="M23" i="1"/>
  <c r="K23" i="1"/>
  <c r="K19" i="1"/>
  <c r="I32" i="1"/>
  <c r="F32" i="1"/>
  <c r="H32" i="1"/>
  <c r="B32" i="1"/>
  <c r="B12" i="1"/>
  <c r="C12" i="1"/>
  <c r="D12" i="1"/>
  <c r="B23" i="1"/>
  <c r="B19" i="1"/>
  <c r="C23" i="1"/>
  <c r="C19" i="1"/>
  <c r="D23" i="1"/>
  <c r="D19" i="1"/>
  <c r="H12" i="1"/>
  <c r="D11" i="1"/>
  <c r="D8" i="1"/>
  <c r="K12" i="1"/>
  <c r="K11" i="1"/>
  <c r="K8" i="1"/>
  <c r="B11" i="1"/>
  <c r="B8" i="1"/>
  <c r="F12" i="1"/>
  <c r="G32" i="1"/>
  <c r="J12" i="1"/>
  <c r="K32" i="1"/>
  <c r="L23" i="1"/>
  <c r="L19" i="1"/>
  <c r="M32" i="1"/>
  <c r="I12" i="1"/>
  <c r="H23" i="1"/>
  <c r="H19" i="1"/>
  <c r="H11" i="1"/>
  <c r="H8" i="1"/>
  <c r="J32" i="1"/>
  <c r="M12" i="1"/>
  <c r="M19" i="1"/>
  <c r="J23" i="1"/>
  <c r="J19" i="1"/>
  <c r="E32" i="1"/>
  <c r="I23" i="1"/>
  <c r="I19" i="1"/>
  <c r="F23" i="1"/>
  <c r="F19" i="1"/>
  <c r="L12" i="1"/>
  <c r="E12" i="1"/>
  <c r="E23" i="1"/>
  <c r="E19" i="1"/>
  <c r="G12" i="1"/>
  <c r="G23" i="1"/>
  <c r="G19" i="1"/>
  <c r="C11" i="1"/>
  <c r="C8" i="1"/>
  <c r="L32" i="1"/>
  <c r="L11" i="1"/>
  <c r="L8" i="1"/>
  <c r="I11" i="1"/>
  <c r="I8" i="1"/>
  <c r="F11" i="1"/>
  <c r="F8" i="1"/>
  <c r="J11" i="1"/>
  <c r="J8" i="1"/>
  <c r="E11" i="1"/>
  <c r="E8" i="1"/>
  <c r="M11" i="1"/>
  <c r="M8" i="1"/>
  <c r="G11" i="1"/>
  <c r="G8" i="1"/>
</calcChain>
</file>

<file path=xl/sharedStrings.xml><?xml version="1.0" encoding="utf-8"?>
<sst xmlns="http://schemas.openxmlformats.org/spreadsheetml/2006/main" count="36" uniqueCount="36">
  <si>
    <t xml:space="preserve"> </t>
  </si>
  <si>
    <t>COUNTRY</t>
  </si>
  <si>
    <t>CARICOM</t>
  </si>
  <si>
    <t>MDC's</t>
  </si>
  <si>
    <t>LDC's</t>
  </si>
  <si>
    <t>OECS</t>
  </si>
  <si>
    <t>(US$Mn.)</t>
  </si>
  <si>
    <t>Belize</t>
  </si>
  <si>
    <t>Guyana</t>
  </si>
  <si>
    <t>Jamaica</t>
  </si>
  <si>
    <t>Trinidad and Tobago</t>
  </si>
  <si>
    <t>Antigua and Barbuda</t>
  </si>
  <si>
    <t>Dominica</t>
  </si>
  <si>
    <t>Grenada</t>
  </si>
  <si>
    <t>Montserrat</t>
  </si>
  <si>
    <t>St. Kitts and Nevis</t>
  </si>
  <si>
    <t>St. Lucia</t>
  </si>
  <si>
    <t>St. Vincent and the Grenadines</t>
  </si>
  <si>
    <t>Note: … Means data not available</t>
  </si>
  <si>
    <t xml:space="preserve">     The Bahamaas</t>
  </si>
  <si>
    <t>Suriname</t>
  </si>
  <si>
    <t>ASSOCIATE MEMBERS</t>
  </si>
  <si>
    <t>British Virgin Islands</t>
  </si>
  <si>
    <t>Cayman Islands</t>
  </si>
  <si>
    <t>Anguilla</t>
  </si>
  <si>
    <t>Turks and Caicos</t>
  </si>
  <si>
    <t>Bermuda</t>
  </si>
  <si>
    <t>Barbados</t>
  </si>
  <si>
    <r>
      <rPr>
        <vertAlign val="superscript"/>
        <sz val="11"/>
        <rFont val="Times New Roman"/>
        <family val="1"/>
      </rPr>
      <t xml:space="preserve">1 </t>
    </r>
    <r>
      <rPr>
        <sz val="11"/>
        <rFont val="Times New Roman"/>
        <family val="1"/>
      </rPr>
      <t>Refers to Public and Publicly Guaranteed Externally Issued Debt</t>
    </r>
  </si>
  <si>
    <t>ECCB Statistics Dashboard</t>
  </si>
  <si>
    <t>Haiti</t>
  </si>
  <si>
    <t>CSME</t>
  </si>
  <si>
    <t>World Bank International Debt Statistics</t>
  </si>
  <si>
    <t>Curacao</t>
  </si>
  <si>
    <r>
      <t>CARICOM'S DISBURSED EXTERNAL PUBLIC DEBT OUTSTANDING : 2012 - 2023</t>
    </r>
    <r>
      <rPr>
        <b/>
        <vertAlign val="superscript"/>
        <sz val="11"/>
        <rFont val="Times New Roman"/>
        <family val="1"/>
      </rPr>
      <t>1</t>
    </r>
  </si>
  <si>
    <t>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</si>
</sst>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73" formatCode="0.0"/>
    <numFmt numFmtId="182" formatCode="_(* #,##0.0_);_(* \(#,##0.0\);_(* &quot;-&quot;??_);_(@_)"/>
  </numFmts>
  <fonts count="10">
    <font>
      <sz val="12"/>
      <name val="Arial MT"/>
    </font>
    <font>
      <sz val="10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sz val="11"/>
      <name val="Arial MT"/>
    </font>
    <font>
      <b/>
      <vertAlign val="superscript"/>
      <sz val="11"/>
      <name val="Times New Roman"/>
      <family val="1"/>
    </font>
    <font>
      <vertAlign val="superscript"/>
      <sz val="11"/>
      <name val="Times New Roman"/>
      <family val="1"/>
    </font>
    <font>
      <sz val="10"/>
      <name val="Times New Roman"/>
      <family val="1"/>
    </font>
    <font>
      <sz val="11"/>
      <color indexed="8"/>
      <name val="Calibri"/>
      <family val="2"/>
    </font>
    <font>
      <sz val="10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6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rgb="FFFF00FF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/>
  </cellStyleXfs>
  <cellXfs count="35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horizontal="right"/>
    </xf>
    <xf numFmtId="0" fontId="3" fillId="2" borderId="0" xfId="0" applyFont="1" applyFill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indent="1"/>
    </xf>
    <xf numFmtId="173" fontId="3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 indent="2"/>
    </xf>
    <xf numFmtId="173" fontId="2" fillId="0" borderId="0" xfId="0" applyNumberFormat="1" applyFont="1" applyAlignment="1">
      <alignment horizontal="center" vertical="center"/>
    </xf>
    <xf numFmtId="173" fontId="2" fillId="0" borderId="0" xfId="0" applyNumberFormat="1" applyFont="1" applyBorder="1" applyAlignment="1" applyProtection="1">
      <alignment horizontal="center" vertical="center"/>
    </xf>
    <xf numFmtId="0" fontId="2" fillId="0" borderId="0" xfId="0" applyFont="1" applyAlignment="1">
      <alignment horizontal="left" vertical="center" indent="1"/>
    </xf>
    <xf numFmtId="0" fontId="3" fillId="0" borderId="0" xfId="0" applyFont="1" applyAlignment="1">
      <alignment horizontal="left" vertical="center" indent="2"/>
    </xf>
    <xf numFmtId="0" fontId="3" fillId="0" borderId="0" xfId="0" applyFont="1" applyAlignment="1">
      <alignment horizontal="left" vertical="center" indent="3"/>
    </xf>
    <xf numFmtId="0" fontId="2" fillId="0" borderId="0" xfId="0" applyFont="1" applyAlignment="1">
      <alignment horizontal="left" vertical="center" indent="4"/>
    </xf>
    <xf numFmtId="0" fontId="3" fillId="0" borderId="0" xfId="0" applyFont="1" applyAlignment="1">
      <alignment horizontal="left" vertical="center" indent="4"/>
    </xf>
    <xf numFmtId="0" fontId="2" fillId="0" borderId="0" xfId="0" applyFont="1" applyAlignment="1">
      <alignment horizontal="left" vertical="center" indent="5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4" fillId="0" borderId="0" xfId="0" applyFont="1"/>
    <xf numFmtId="0" fontId="2" fillId="0" borderId="0" xfId="0" applyFont="1" applyBorder="1" applyAlignment="1">
      <alignment horizontal="left" vertical="center" indent="4"/>
    </xf>
    <xf numFmtId="0" fontId="2" fillId="3" borderId="0" xfId="0" applyFont="1" applyFill="1" applyBorder="1" applyAlignment="1">
      <alignment vertical="center"/>
    </xf>
    <xf numFmtId="0" fontId="9" fillId="0" borderId="0" xfId="0" applyFont="1" applyAlignment="1"/>
    <xf numFmtId="4" fontId="0" fillId="0" borderId="0" xfId="0" applyNumberFormat="1"/>
    <xf numFmtId="173" fontId="7" fillId="4" borderId="0" xfId="0" applyNumberFormat="1" applyFont="1" applyFill="1" applyBorder="1"/>
    <xf numFmtId="182" fontId="2" fillId="0" borderId="0" xfId="1" applyNumberFormat="1" applyFont="1" applyBorder="1" applyAlignment="1">
      <alignment vertical="center"/>
    </xf>
    <xf numFmtId="182" fontId="2" fillId="0" borderId="0" xfId="1" applyNumberFormat="1" applyFont="1" applyAlignment="1">
      <alignment vertical="center"/>
    </xf>
    <xf numFmtId="4" fontId="2" fillId="0" borderId="0" xfId="0" applyNumberFormat="1" applyFont="1" applyAlignment="1">
      <alignment vertical="center"/>
    </xf>
    <xf numFmtId="173" fontId="2" fillId="3" borderId="0" xfId="0" applyNumberFormat="1" applyFont="1" applyFill="1" applyAlignment="1">
      <alignment horizontal="center" vertical="center"/>
    </xf>
    <xf numFmtId="0" fontId="1" fillId="0" borderId="0" xfId="2" applyFont="1"/>
    <xf numFmtId="182" fontId="1" fillId="0" borderId="0" xfId="1" applyNumberFormat="1" applyFont="1"/>
    <xf numFmtId="173" fontId="7" fillId="4" borderId="0" xfId="0" applyNumberFormat="1" applyFont="1" applyFill="1" applyBorder="1" applyAlignment="1">
      <alignment horizontal="right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3">
    <cellStyle name="Comma" xfId="1" builtinId="3"/>
    <cellStyle name="Normal" xfId="0" builtinId="0"/>
    <cellStyle name="Normal_Table 6 plus LF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010000"/>
      <rgbColor rgb="00953D86"/>
      <rgbColor rgb="00BF63B0"/>
      <rgbColor rgb="00E2BADB"/>
      <rgbColor rgb="00660066"/>
      <rgbColor rgb="00FF8080"/>
      <rgbColor rgb="000066CC"/>
      <rgbColor rgb="00CCCCFF"/>
      <rgbColor rgb="00010000"/>
      <rgbColor rgb="00953D86"/>
      <rgbColor rgb="00BF63B0"/>
      <rgbColor rgb="00E2BADB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"/>
  <dimension ref="A1:Z77"/>
  <sheetViews>
    <sheetView tabSelected="1" defaultGridColor="0" colorId="22" zoomScale="87" zoomScaleNormal="87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8" sqref="A8"/>
    </sheetView>
  </sheetViews>
  <sheetFormatPr defaultColWidth="12.77734375" defaultRowHeight="15.95" customHeight="1"/>
  <cols>
    <col min="1" max="1" width="29.21875" style="1" customWidth="1"/>
    <col min="2" max="13" width="9.77734375" style="1" customWidth="1"/>
    <col min="14" max="18" width="14.77734375" style="1" customWidth="1"/>
    <col min="19" max="16384" width="12.77734375" style="1"/>
  </cols>
  <sheetData>
    <row r="1" spans="1:13" ht="9" customHeight="1">
      <c r="A1" s="1" t="s">
        <v>0</v>
      </c>
    </row>
    <row r="2" spans="1:13" ht="20.100000000000001" customHeight="1">
      <c r="A2" s="34" t="s">
        <v>34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</row>
    <row r="3" spans="1:13" ht="20.100000000000001" customHeight="1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 t="s">
        <v>6</v>
      </c>
    </row>
    <row r="4" spans="1:13" ht="2.4500000000000002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3" ht="20.100000000000001" customHeight="1">
      <c r="A5" s="4" t="s">
        <v>1</v>
      </c>
      <c r="B5" s="4">
        <v>2012</v>
      </c>
      <c r="C5" s="4">
        <v>2013</v>
      </c>
      <c r="D5" s="4">
        <v>2014</v>
      </c>
      <c r="E5" s="4">
        <v>2015</v>
      </c>
      <c r="F5" s="4">
        <v>2016</v>
      </c>
      <c r="G5" s="4">
        <v>2017</v>
      </c>
      <c r="H5" s="4">
        <v>2018</v>
      </c>
      <c r="I5" s="4">
        <v>2019</v>
      </c>
      <c r="J5" s="4">
        <v>2020</v>
      </c>
      <c r="K5" s="4">
        <v>2021</v>
      </c>
      <c r="L5" s="4">
        <v>2022</v>
      </c>
      <c r="M5" s="4">
        <v>2023</v>
      </c>
    </row>
    <row r="6" spans="1:13" ht="2.4500000000000002" customHeight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9" customHeight="1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</row>
    <row r="8" spans="1:13" ht="20.100000000000001" customHeight="1">
      <c r="A8" s="6" t="s">
        <v>2</v>
      </c>
      <c r="B8" s="7">
        <f>B9+B11</f>
        <v>18708.62902318054</v>
      </c>
      <c r="C8" s="7">
        <f>C9+C11</f>
        <v>20288.139259987613</v>
      </c>
      <c r="D8" s="7">
        <f t="shared" ref="D8:J8" si="0">D9+D11</f>
        <v>21826.561840240371</v>
      </c>
      <c r="E8" s="7">
        <f t="shared" si="0"/>
        <v>23816.842299435251</v>
      </c>
      <c r="F8" s="7">
        <f t="shared" si="0"/>
        <v>25607.09706309787</v>
      </c>
      <c r="G8" s="7">
        <f t="shared" si="0"/>
        <v>26913.830242195778</v>
      </c>
      <c r="H8" s="7">
        <f t="shared" si="0"/>
        <v>27442.523717119555</v>
      </c>
      <c r="I8" s="7">
        <f t="shared" si="0"/>
        <v>27130.263871798194</v>
      </c>
      <c r="J8" s="7">
        <f t="shared" si="0"/>
        <v>30000.569906212182</v>
      </c>
      <c r="K8" s="7">
        <f>K9+K11</f>
        <v>31132.618154197451</v>
      </c>
      <c r="L8" s="7">
        <f>L9+L11</f>
        <v>32160.996252054658</v>
      </c>
      <c r="M8" s="7">
        <f>M9+M11</f>
        <v>31790.934938070401</v>
      </c>
    </row>
    <row r="9" spans="1:13" ht="15.95" customHeight="1">
      <c r="A9" s="8" t="s">
        <v>19</v>
      </c>
      <c r="B9" s="9">
        <v>1464.6367082083304</v>
      </c>
      <c r="C9" s="9">
        <v>1616.1281229466613</v>
      </c>
      <c r="D9" s="9">
        <v>2100.4729893366616</v>
      </c>
      <c r="E9" s="9">
        <v>2175.7577546337275</v>
      </c>
      <c r="F9" s="9">
        <v>2372.9503935951757</v>
      </c>
      <c r="G9" s="9">
        <v>3233.8869501987488</v>
      </c>
      <c r="H9" s="9">
        <v>3171.7848049960976</v>
      </c>
      <c r="I9" s="9">
        <v>3123.0502703882717</v>
      </c>
      <c r="J9" s="9">
        <v>4478.0276083982717</v>
      </c>
      <c r="K9" s="9">
        <v>4760.7636083982725</v>
      </c>
      <c r="L9" s="9">
        <v>5224.9801916117722</v>
      </c>
      <c r="M9" s="9">
        <v>5372.7337518013646</v>
      </c>
    </row>
    <row r="10" spans="1:13" ht="14.25" customHeight="1">
      <c r="A10" s="11"/>
      <c r="B10" s="10"/>
      <c r="C10" s="10"/>
      <c r="D10" s="10"/>
      <c r="E10" s="10"/>
      <c r="F10" s="10"/>
      <c r="G10" s="10"/>
      <c r="H10"/>
      <c r="I10" s="10"/>
      <c r="J10" s="10"/>
      <c r="K10" s="10"/>
      <c r="L10" s="10"/>
      <c r="M10" s="10"/>
    </row>
    <row r="11" spans="1:13" ht="20.100000000000001" customHeight="1">
      <c r="A11" s="12" t="s">
        <v>31</v>
      </c>
      <c r="B11" s="7">
        <f>B12+B19</f>
        <v>17243.992314972209</v>
      </c>
      <c r="C11" s="7">
        <f t="shared" ref="C11:J11" si="1">C12+C19</f>
        <v>18672.01113704095</v>
      </c>
      <c r="D11" s="7">
        <f t="shared" si="1"/>
        <v>19726.08885090371</v>
      </c>
      <c r="E11" s="7">
        <f t="shared" si="1"/>
        <v>21641.084544801524</v>
      </c>
      <c r="F11" s="7">
        <f t="shared" si="1"/>
        <v>23234.146669502694</v>
      </c>
      <c r="G11" s="7">
        <f t="shared" si="1"/>
        <v>23679.943291997028</v>
      </c>
      <c r="H11" s="7">
        <f t="shared" si="1"/>
        <v>24270.738912123456</v>
      </c>
      <c r="I11" s="7">
        <f t="shared" si="1"/>
        <v>24007.213601409923</v>
      </c>
      <c r="J11" s="7">
        <f t="shared" si="1"/>
        <v>25522.54229781391</v>
      </c>
      <c r="K11" s="7">
        <f>K12+K19</f>
        <v>26371.854545799179</v>
      </c>
      <c r="L11" s="7">
        <f>L12+L19</f>
        <v>26936.016060442886</v>
      </c>
      <c r="M11" s="7">
        <f>M12+M19</f>
        <v>26418.201186269034</v>
      </c>
    </row>
    <row r="12" spans="1:13" ht="18" customHeight="1">
      <c r="A12" s="13" t="s">
        <v>3</v>
      </c>
      <c r="B12" s="7">
        <f t="shared" ref="B12:J12" si="2">SUM(B13:B17)</f>
        <v>12952.532921901837</v>
      </c>
      <c r="C12" s="7">
        <f t="shared" si="2"/>
        <v>13759.777055307619</v>
      </c>
      <c r="D12" s="7">
        <f t="shared" si="2"/>
        <v>14321.390435618527</v>
      </c>
      <c r="E12" s="7">
        <f t="shared" si="2"/>
        <v>16074.390111964485</v>
      </c>
      <c r="F12" s="7">
        <f t="shared" si="2"/>
        <v>17525.177411532324</v>
      </c>
      <c r="G12" s="7">
        <f t="shared" si="2"/>
        <v>17976.791324200731</v>
      </c>
      <c r="H12" s="7">
        <f t="shared" si="2"/>
        <v>18451.480996253085</v>
      </c>
      <c r="I12" s="7">
        <f t="shared" si="2"/>
        <v>18126.862398797402</v>
      </c>
      <c r="J12" s="7">
        <f t="shared" si="2"/>
        <v>19247.556299794749</v>
      </c>
      <c r="K12" s="7">
        <f>SUM(K13:K17)</f>
        <v>19780.606862536217</v>
      </c>
      <c r="L12" s="7">
        <f>SUM(L13:L17)</f>
        <v>20217.670535739388</v>
      </c>
      <c r="M12" s="7">
        <f>SUM(M13:M17)</f>
        <v>21454.59308867345</v>
      </c>
    </row>
    <row r="13" spans="1:13" ht="18" customHeight="1">
      <c r="A13" s="14" t="s">
        <v>27</v>
      </c>
      <c r="B13" s="9">
        <v>1236.4203609629776</v>
      </c>
      <c r="C13" s="9">
        <v>1336.2943929195408</v>
      </c>
      <c r="D13" s="9">
        <v>1462.394153781122</v>
      </c>
      <c r="E13" s="9">
        <v>1542.7130041361222</v>
      </c>
      <c r="F13" s="9">
        <v>1494.6391451607913</v>
      </c>
      <c r="G13" s="9">
        <v>1412.9177009983191</v>
      </c>
      <c r="H13" s="9">
        <v>1599.45</v>
      </c>
      <c r="I13" s="9">
        <v>1545.25</v>
      </c>
      <c r="J13" s="9">
        <v>1987.2730879999999</v>
      </c>
      <c r="K13" s="9">
        <v>2242.2075635000001</v>
      </c>
      <c r="L13" s="9">
        <v>2376.9439699999998</v>
      </c>
      <c r="M13" s="9">
        <v>2727.2726425000001</v>
      </c>
    </row>
    <row r="14" spans="1:13" ht="15.95" customHeight="1">
      <c r="A14" s="14" t="s">
        <v>8</v>
      </c>
      <c r="B14" s="9">
        <v>1358.5998439388597</v>
      </c>
      <c r="C14" s="9">
        <v>1246.03222995588</v>
      </c>
      <c r="D14" s="9">
        <v>1216.3784709251499</v>
      </c>
      <c r="E14" s="9">
        <v>1143.0858086718699</v>
      </c>
      <c r="F14" s="9">
        <v>1162.3952663715302</v>
      </c>
      <c r="G14" s="9">
        <v>1240.5866232024132</v>
      </c>
      <c r="H14" s="9">
        <v>1322.0599962530866</v>
      </c>
      <c r="I14" s="9">
        <v>1305.4724791817355</v>
      </c>
      <c r="J14" s="9">
        <v>1320.79111904622</v>
      </c>
      <c r="K14" s="9">
        <v>1392.77537243386</v>
      </c>
      <c r="L14" s="9">
        <v>1571.8731096235963</v>
      </c>
      <c r="M14" s="9">
        <v>1775.4392503021568</v>
      </c>
    </row>
    <row r="15" spans="1:13" ht="15.95" customHeight="1">
      <c r="A15" s="14" t="s">
        <v>9</v>
      </c>
      <c r="B15" s="9">
        <v>8255.5</v>
      </c>
      <c r="C15" s="9">
        <v>8310</v>
      </c>
      <c r="D15" s="9">
        <v>8658.6</v>
      </c>
      <c r="E15" s="9">
        <v>10313.969999999999</v>
      </c>
      <c r="F15" s="9">
        <v>10244.01</v>
      </c>
      <c r="G15" s="9">
        <v>10102.82</v>
      </c>
      <c r="H15" s="9">
        <v>9936.57</v>
      </c>
      <c r="I15" s="9">
        <v>9253.44</v>
      </c>
      <c r="J15" s="9">
        <v>9179.89</v>
      </c>
      <c r="K15" s="9">
        <v>9164.36</v>
      </c>
      <c r="L15" s="9">
        <v>9013.73</v>
      </c>
      <c r="M15" s="9">
        <v>9163.18</v>
      </c>
    </row>
    <row r="16" spans="1:13" ht="15.95" customHeight="1">
      <c r="A16" s="14" t="s">
        <v>20</v>
      </c>
      <c r="B16" s="9">
        <v>567.212717</v>
      </c>
      <c r="C16" s="9">
        <v>738.5</v>
      </c>
      <c r="D16" s="9">
        <v>809.97800000000007</v>
      </c>
      <c r="E16" s="9">
        <v>876.62129915649416</v>
      </c>
      <c r="F16" s="9">
        <v>1425.4230000000002</v>
      </c>
      <c r="G16" s="9">
        <v>1682.6769999999999</v>
      </c>
      <c r="H16" s="9">
        <v>1715.8809999999999</v>
      </c>
      <c r="I16" s="9">
        <v>1987.0899196156656</v>
      </c>
      <c r="J16" s="9">
        <v>2084.3320927485292</v>
      </c>
      <c r="K16" s="9">
        <v>2197.8639266023542</v>
      </c>
      <c r="L16" s="9">
        <v>2443.4534561157889</v>
      </c>
      <c r="M16" s="9">
        <v>2604.4581435012888</v>
      </c>
    </row>
    <row r="17" spans="1:26" ht="15.95" customHeight="1">
      <c r="A17" s="14" t="s">
        <v>10</v>
      </c>
      <c r="B17" s="9">
        <v>1534.8</v>
      </c>
      <c r="C17" s="9">
        <v>2128.9504324321979</v>
      </c>
      <c r="D17" s="9">
        <v>2174.0398109122552</v>
      </c>
      <c r="E17" s="9">
        <v>2198</v>
      </c>
      <c r="F17" s="9">
        <v>3198.71</v>
      </c>
      <c r="G17" s="9">
        <v>3537.79</v>
      </c>
      <c r="H17" s="9">
        <v>3877.52</v>
      </c>
      <c r="I17" s="9">
        <v>4035.61</v>
      </c>
      <c r="J17" s="9">
        <v>4675.2700000000004</v>
      </c>
      <c r="K17" s="9">
        <v>4783.3999999999996</v>
      </c>
      <c r="L17" s="9">
        <v>4811.67</v>
      </c>
      <c r="M17" s="9">
        <v>5184.2430523700014</v>
      </c>
    </row>
    <row r="18" spans="1:26" ht="17.25" customHeight="1">
      <c r="A18" s="11"/>
      <c r="B18" s="10"/>
      <c r="C18" s="10"/>
      <c r="D18" s="10"/>
      <c r="E18" s="10"/>
      <c r="F18"/>
      <c r="G18" s="10"/>
      <c r="H18" s="10"/>
      <c r="I18" s="24"/>
      <c r="J18" s="10"/>
      <c r="K18" s="10"/>
      <c r="L18" s="10"/>
      <c r="M18" s="10"/>
    </row>
    <row r="19" spans="1:26" ht="18" customHeight="1">
      <c r="A19" s="13" t="s">
        <v>4</v>
      </c>
      <c r="B19" s="7">
        <f t="shared" ref="B19:J19" si="3">B20+B21+B23</f>
        <v>4291.4593930703704</v>
      </c>
      <c r="C19" s="7">
        <f t="shared" si="3"/>
        <v>4912.2340817333334</v>
      </c>
      <c r="D19" s="7">
        <f t="shared" si="3"/>
        <v>5404.6984152851846</v>
      </c>
      <c r="E19" s="7">
        <f t="shared" si="3"/>
        <v>5566.6944328370373</v>
      </c>
      <c r="F19" s="7">
        <f t="shared" si="3"/>
        <v>5708.9692579703697</v>
      </c>
      <c r="G19" s="7">
        <f t="shared" si="3"/>
        <v>5703.151967796296</v>
      </c>
      <c r="H19" s="7">
        <f t="shared" si="3"/>
        <v>5819.2579158703702</v>
      </c>
      <c r="I19" s="7">
        <f t="shared" si="3"/>
        <v>5880.3512026125227</v>
      </c>
      <c r="J19" s="7">
        <f t="shared" si="3"/>
        <v>6274.9859980191595</v>
      </c>
      <c r="K19" s="7">
        <f>K20+K21+K23</f>
        <v>6591.2476832629627</v>
      </c>
      <c r="L19" s="7">
        <f>L20+L21+L23</f>
        <v>6718.3455247034972</v>
      </c>
      <c r="M19" s="7">
        <f>M20+M21+M23</f>
        <v>4963.6080975955829</v>
      </c>
    </row>
    <row r="20" spans="1:26" ht="15.95" customHeight="1">
      <c r="A20" s="14" t="s">
        <v>7</v>
      </c>
      <c r="B20" s="9">
        <v>1015.32</v>
      </c>
      <c r="C20" s="9">
        <v>1083.9000000000001</v>
      </c>
      <c r="D20" s="9">
        <v>1127.7900000000002</v>
      </c>
      <c r="E20" s="9">
        <v>1179.0999999999999</v>
      </c>
      <c r="F20" s="9">
        <v>1204.0999999999999</v>
      </c>
      <c r="G20" s="9">
        <v>1256.9000000000001</v>
      </c>
      <c r="H20" s="9">
        <v>1284.5</v>
      </c>
      <c r="I20" s="9">
        <v>1321.8</v>
      </c>
      <c r="J20" s="9">
        <v>1453.2</v>
      </c>
      <c r="K20" s="9">
        <v>1338.5</v>
      </c>
      <c r="L20" s="9">
        <v>1363.6160412299998</v>
      </c>
      <c r="M20" s="9">
        <v>1429.0835</v>
      </c>
    </row>
    <row r="21" spans="1:26" ht="15.95" customHeight="1">
      <c r="A21" s="14" t="s">
        <v>30</v>
      </c>
      <c r="B21" s="25">
        <v>994.3</v>
      </c>
      <c r="C21" s="25">
        <v>1388.1</v>
      </c>
      <c r="D21" s="25">
        <v>1773</v>
      </c>
      <c r="E21" s="25">
        <v>1913.8</v>
      </c>
      <c r="F21" s="25">
        <v>1946.6</v>
      </c>
      <c r="G21" s="25">
        <v>1954.4</v>
      </c>
      <c r="H21" s="25">
        <v>2018.8</v>
      </c>
      <c r="I21" s="25">
        <v>2012</v>
      </c>
      <c r="J21" s="25">
        <v>2026.5</v>
      </c>
      <c r="K21" s="25">
        <v>2097.5</v>
      </c>
      <c r="L21" s="25">
        <v>2109.6</v>
      </c>
      <c r="M21" s="32" t="s">
        <v>35</v>
      </c>
      <c r="N21"/>
      <c r="O21"/>
      <c r="P21"/>
      <c r="Q21"/>
      <c r="R21"/>
      <c r="S21"/>
      <c r="T21"/>
      <c r="U21"/>
      <c r="V21"/>
      <c r="W21"/>
      <c r="X21"/>
      <c r="Y21"/>
      <c r="Z21"/>
    </row>
    <row r="22" spans="1:26" ht="15.75" customHeight="1">
      <c r="A22" s="11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/>
      <c r="O22"/>
      <c r="P22"/>
      <c r="Q22"/>
      <c r="R22"/>
      <c r="S22"/>
      <c r="T22"/>
      <c r="U22"/>
      <c r="V22"/>
      <c r="W22"/>
      <c r="X22"/>
      <c r="Y22"/>
      <c r="Z22"/>
    </row>
    <row r="23" spans="1:26" ht="18" customHeight="1">
      <c r="A23" s="15" t="s">
        <v>5</v>
      </c>
      <c r="B23" s="7">
        <f>SUM(B24:B30)</f>
        <v>2281.8393930703701</v>
      </c>
      <c r="C23" s="7">
        <f>SUM(C24:C30)</f>
        <v>2440.2340817333334</v>
      </c>
      <c r="D23" s="7">
        <f t="shared" ref="D23:J23" si="4">SUM(D24:D30)</f>
        <v>2503.9084152851847</v>
      </c>
      <c r="E23" s="7">
        <f t="shared" si="4"/>
        <v>2473.7944328370372</v>
      </c>
      <c r="F23" s="7">
        <f t="shared" si="4"/>
        <v>2558.2692579703703</v>
      </c>
      <c r="G23" s="7">
        <f t="shared" si="4"/>
        <v>2491.8519677962959</v>
      </c>
      <c r="H23" s="7">
        <f t="shared" si="4"/>
        <v>2515.95791587037</v>
      </c>
      <c r="I23" s="7">
        <f t="shared" si="4"/>
        <v>2546.551202612522</v>
      </c>
      <c r="J23" s="7">
        <f t="shared" si="4"/>
        <v>2795.2859980191593</v>
      </c>
      <c r="K23" s="7">
        <f>SUM(K24:K30)</f>
        <v>3155.2476832629627</v>
      </c>
      <c r="L23" s="7">
        <f>SUM(L24:L30)</f>
        <v>3245.1294834734972</v>
      </c>
      <c r="M23" s="7">
        <f>SUM(M24:M30)</f>
        <v>3534.5245975955827</v>
      </c>
      <c r="N23"/>
      <c r="O23"/>
      <c r="P23"/>
      <c r="Q23"/>
      <c r="R23"/>
      <c r="S23"/>
      <c r="T23"/>
      <c r="U23"/>
      <c r="V23"/>
      <c r="W23"/>
      <c r="X23"/>
      <c r="Y23"/>
      <c r="Z23"/>
    </row>
    <row r="24" spans="1:26" ht="15.95" customHeight="1">
      <c r="A24" s="16" t="s">
        <v>11</v>
      </c>
      <c r="B24" s="9">
        <v>445</v>
      </c>
      <c r="C24" s="9">
        <v>467.9</v>
      </c>
      <c r="D24" s="9">
        <v>476.9</v>
      </c>
      <c r="E24" s="9">
        <v>524.20000000000005</v>
      </c>
      <c r="F24" s="9">
        <v>547.6</v>
      </c>
      <c r="G24" s="9">
        <v>563.09999999999991</v>
      </c>
      <c r="H24" s="9">
        <v>583.90000000000009</v>
      </c>
      <c r="I24" s="9">
        <v>581.9</v>
      </c>
      <c r="J24" s="9">
        <v>618</v>
      </c>
      <c r="K24" s="9">
        <v>678.7</v>
      </c>
      <c r="L24" s="9">
        <v>683.7</v>
      </c>
      <c r="M24" s="9">
        <v>668.3</v>
      </c>
      <c r="N24"/>
      <c r="O24"/>
      <c r="P24"/>
      <c r="Q24"/>
      <c r="R24"/>
      <c r="S24"/>
      <c r="T24"/>
      <c r="U24"/>
      <c r="V24"/>
      <c r="W24"/>
      <c r="X24"/>
      <c r="Y24"/>
      <c r="Z24"/>
    </row>
    <row r="25" spans="1:26" ht="15.95" customHeight="1">
      <c r="A25" s="16" t="s">
        <v>12</v>
      </c>
      <c r="B25" s="9">
        <v>264.43615876296298</v>
      </c>
      <c r="C25" s="9">
        <v>278.36764016296297</v>
      </c>
      <c r="D25" s="9">
        <v>287.26667036296294</v>
      </c>
      <c r="E25" s="9">
        <v>289.19592746296297</v>
      </c>
      <c r="F25" s="9">
        <v>270.20147056296292</v>
      </c>
      <c r="G25" s="9">
        <v>272.9485135185185</v>
      </c>
      <c r="H25" s="9">
        <v>255.8</v>
      </c>
      <c r="I25" s="9">
        <v>254.89845997407403</v>
      </c>
      <c r="J25" s="9">
        <v>298.43759799999998</v>
      </c>
      <c r="K25" s="9">
        <v>334.20604800000001</v>
      </c>
      <c r="L25" s="9">
        <v>363.18902403703697</v>
      </c>
      <c r="M25" s="9">
        <v>388.81131503703699</v>
      </c>
      <c r="N25"/>
      <c r="O25"/>
      <c r="P25"/>
      <c r="Q25"/>
      <c r="R25"/>
      <c r="S25"/>
      <c r="T25"/>
      <c r="U25"/>
      <c r="V25"/>
      <c r="W25"/>
      <c r="X25"/>
      <c r="Y25"/>
      <c r="Z25"/>
    </row>
    <row r="26" spans="1:26" ht="15.95" customHeight="1">
      <c r="A26" s="16" t="s">
        <v>13</v>
      </c>
      <c r="B26" s="9">
        <v>554.73552888888889</v>
      </c>
      <c r="C26" s="9">
        <v>582.23268407407409</v>
      </c>
      <c r="D26" s="9">
        <v>597.33333333333326</v>
      </c>
      <c r="E26" s="9">
        <v>588.01481481481483</v>
      </c>
      <c r="F26" s="9">
        <v>586</v>
      </c>
      <c r="G26" s="9">
        <v>519</v>
      </c>
      <c r="H26" s="9">
        <v>525.09528629629619</v>
      </c>
      <c r="I26" s="9">
        <v>502.10214840881849</v>
      </c>
      <c r="J26" s="9">
        <v>544.05251313397412</v>
      </c>
      <c r="K26" s="9">
        <v>579.41871800000001</v>
      </c>
      <c r="L26" s="9">
        <v>583.69864853646027</v>
      </c>
      <c r="M26" s="9">
        <v>619.83337154743458</v>
      </c>
      <c r="N26"/>
      <c r="O26"/>
      <c r="P26"/>
      <c r="Q26"/>
      <c r="R26"/>
      <c r="S26"/>
      <c r="T26"/>
      <c r="U26"/>
      <c r="V26"/>
      <c r="W26"/>
      <c r="X26"/>
      <c r="Y26"/>
      <c r="Z26"/>
    </row>
    <row r="27" spans="1:26" ht="15.95" customHeight="1">
      <c r="A27" s="16" t="s">
        <v>14</v>
      </c>
      <c r="B27" s="29">
        <v>2.6925925925925922</v>
      </c>
      <c r="C27" s="29">
        <v>2.5037037037037035</v>
      </c>
      <c r="D27" s="29">
        <v>2.3185185185185184</v>
      </c>
      <c r="E27" s="29">
        <v>3.3481481481481477</v>
      </c>
      <c r="F27" s="29">
        <v>3.1925925925925922</v>
      </c>
      <c r="G27" s="29">
        <v>3.8888888888888888</v>
      </c>
      <c r="H27" s="29">
        <v>3.7222222222222223</v>
      </c>
      <c r="I27" s="29">
        <v>3.5666666666666669</v>
      </c>
      <c r="J27" s="29">
        <v>3.3851851851851853</v>
      </c>
      <c r="K27" s="29">
        <v>3.1703703703703705</v>
      </c>
      <c r="L27" s="29">
        <v>2.8777777777777773</v>
      </c>
      <c r="M27" s="29">
        <v>2.6259259259259258</v>
      </c>
      <c r="N27"/>
      <c r="O27"/>
      <c r="P27"/>
      <c r="Q27"/>
      <c r="R27"/>
      <c r="S27"/>
      <c r="T27"/>
      <c r="U27"/>
      <c r="V27"/>
      <c r="W27"/>
      <c r="X27"/>
      <c r="Y27"/>
      <c r="Z27"/>
    </row>
    <row r="28" spans="1:26" ht="15.95" customHeight="1">
      <c r="A28" s="16" t="s">
        <v>15</v>
      </c>
      <c r="B28" s="9">
        <v>309.27807578888883</v>
      </c>
      <c r="C28" s="9">
        <v>321.44672045925915</v>
      </c>
      <c r="D28" s="9">
        <v>285.23989307037033</v>
      </c>
      <c r="E28" s="9">
        <v>216.54294981851851</v>
      </c>
      <c r="F28" s="9">
        <v>195.1900096296296</v>
      </c>
      <c r="G28" s="9">
        <v>156.29493575925926</v>
      </c>
      <c r="H28" s="9">
        <v>148.17374068518515</v>
      </c>
      <c r="I28" s="9">
        <v>140.93597052592594</v>
      </c>
      <c r="J28" s="9">
        <v>135.08237429259259</v>
      </c>
      <c r="K28" s="9">
        <v>126.89032467037036</v>
      </c>
      <c r="L28" s="9">
        <v>123.16144052962962</v>
      </c>
      <c r="M28" s="9">
        <v>115.34398508518517</v>
      </c>
      <c r="N28"/>
      <c r="O28"/>
      <c r="P28"/>
      <c r="Q28"/>
      <c r="R28"/>
      <c r="S28"/>
      <c r="T28"/>
      <c r="U28"/>
      <c r="V28"/>
      <c r="W28"/>
      <c r="X28"/>
      <c r="Y28"/>
      <c r="Z28"/>
    </row>
    <row r="29" spans="1:26" ht="15.95" customHeight="1">
      <c r="A29" s="16" t="s">
        <v>16</v>
      </c>
      <c r="B29" s="9">
        <v>432.33703703703696</v>
      </c>
      <c r="C29" s="9">
        <v>487.96851851851852</v>
      </c>
      <c r="D29" s="9">
        <v>526.05370370370372</v>
      </c>
      <c r="E29" s="9">
        <v>511.15925925925927</v>
      </c>
      <c r="F29" s="9">
        <v>529.19629629629628</v>
      </c>
      <c r="G29" s="9">
        <v>604.94074074074069</v>
      </c>
      <c r="H29" s="9">
        <v>599.11111111111109</v>
      </c>
      <c r="I29" s="9">
        <v>625.81481481481478</v>
      </c>
      <c r="J29" s="9">
        <v>721.18518518518511</v>
      </c>
      <c r="K29" s="9">
        <v>848.22222222222206</v>
      </c>
      <c r="L29" s="9">
        <v>873.7777777777776</v>
      </c>
      <c r="M29" s="9">
        <v>1053.7099999999998</v>
      </c>
      <c r="N29"/>
      <c r="O29"/>
      <c r="P29"/>
      <c r="Q29"/>
      <c r="R29"/>
      <c r="S29"/>
      <c r="T29"/>
      <c r="U29"/>
      <c r="V29"/>
      <c r="W29"/>
      <c r="X29"/>
      <c r="Y29"/>
      <c r="Z29"/>
    </row>
    <row r="30" spans="1:26" ht="15.95" customHeight="1">
      <c r="A30" s="16" t="s">
        <v>17</v>
      </c>
      <c r="B30" s="9">
        <v>273.36</v>
      </c>
      <c r="C30" s="9">
        <v>299.81481481481478</v>
      </c>
      <c r="D30" s="9">
        <v>328.79629629629625</v>
      </c>
      <c r="E30" s="9">
        <v>341.33333333333331</v>
      </c>
      <c r="F30" s="9">
        <v>426.8888888888888</v>
      </c>
      <c r="G30" s="9">
        <v>371.67888888888888</v>
      </c>
      <c r="H30" s="9">
        <v>400.15555555555551</v>
      </c>
      <c r="I30" s="9">
        <v>437.33314222222214</v>
      </c>
      <c r="J30" s="9">
        <v>475.14314222222214</v>
      </c>
      <c r="K30" s="9">
        <v>584.64</v>
      </c>
      <c r="L30" s="9">
        <v>614.72481481481486</v>
      </c>
      <c r="M30" s="9">
        <v>685.9</v>
      </c>
      <c r="N30"/>
      <c r="O30"/>
      <c r="P30"/>
      <c r="Q30"/>
      <c r="R30"/>
      <c r="S30"/>
      <c r="T30"/>
      <c r="U30"/>
      <c r="V30"/>
      <c r="W30"/>
      <c r="X30"/>
      <c r="Y30"/>
      <c r="Z30"/>
    </row>
    <row r="31" spans="1:26" ht="15.95" customHeight="1">
      <c r="A31" s="16"/>
      <c r="B31" s="9"/>
      <c r="C31" s="9"/>
      <c r="D31" s="9"/>
      <c r="E31" s="9"/>
      <c r="F31" s="9"/>
      <c r="I31" s="24"/>
      <c r="J31" s="28"/>
      <c r="K31" s="28"/>
      <c r="L31" s="28"/>
      <c r="M31" s="28"/>
      <c r="N31" s="27"/>
      <c r="O31"/>
      <c r="P31"/>
      <c r="Q31"/>
      <c r="R31"/>
      <c r="S31"/>
      <c r="T31"/>
      <c r="U31"/>
      <c r="V31"/>
      <c r="W31"/>
      <c r="X31"/>
      <c r="Y31"/>
      <c r="Z31"/>
    </row>
    <row r="32" spans="1:26" ht="15.95" customHeight="1">
      <c r="A32" s="15" t="s">
        <v>21</v>
      </c>
      <c r="B32" s="7">
        <f t="shared" ref="B32:M32" si="5">SUM(B33:B38)</f>
        <v>2175.2837287024927</v>
      </c>
      <c r="C32" s="7">
        <f t="shared" si="5"/>
        <v>3904.1137974209805</v>
      </c>
      <c r="D32" s="7">
        <f t="shared" si="5"/>
        <v>3893.5545489964197</v>
      </c>
      <c r="E32" s="7">
        <f t="shared" si="5"/>
        <v>3891.2114933926614</v>
      </c>
      <c r="F32" s="7">
        <f t="shared" si="5"/>
        <v>4228.8374455518851</v>
      </c>
      <c r="G32" s="7">
        <f t="shared" si="5"/>
        <v>4225.4457981203641</v>
      </c>
      <c r="H32" s="7">
        <f t="shared" si="5"/>
        <v>4275.7626721509369</v>
      </c>
      <c r="I32" s="7">
        <f t="shared" si="5"/>
        <v>3950.7101935572919</v>
      </c>
      <c r="J32" s="7">
        <f t="shared" si="5"/>
        <v>5225.5202458379008</v>
      </c>
      <c r="K32" s="7">
        <f t="shared" si="5"/>
        <v>5447.7838549116914</v>
      </c>
      <c r="L32" s="7">
        <f t="shared" si="5"/>
        <v>5396.6850215665818</v>
      </c>
      <c r="M32" s="7">
        <f t="shared" si="5"/>
        <v>5296.4648365747298</v>
      </c>
      <c r="N32"/>
      <c r="O32"/>
      <c r="P32"/>
      <c r="Q32"/>
      <c r="R32"/>
      <c r="S32"/>
      <c r="T32"/>
      <c r="U32"/>
      <c r="V32"/>
      <c r="W32"/>
      <c r="X32"/>
      <c r="Y32"/>
      <c r="Z32"/>
    </row>
    <row r="33" spans="1:26" ht="15.95" customHeight="1">
      <c r="A33" s="16" t="s">
        <v>24</v>
      </c>
      <c r="B33" s="9">
        <v>64.3</v>
      </c>
      <c r="C33" s="9">
        <v>63.3</v>
      </c>
      <c r="D33" s="9">
        <v>62.207407407407409</v>
      </c>
      <c r="E33" s="9">
        <v>60.17777777777777</v>
      </c>
      <c r="F33" s="9">
        <v>76.870370370370367</v>
      </c>
      <c r="G33" s="9">
        <v>71.570973888888886</v>
      </c>
      <c r="H33" s="9">
        <v>81.261030074074071</v>
      </c>
      <c r="I33" s="9">
        <v>76.221917807407394</v>
      </c>
      <c r="J33" s="9">
        <v>70.559611259259242</v>
      </c>
      <c r="K33" s="9">
        <v>71.39898577999999</v>
      </c>
      <c r="L33" s="9">
        <v>64.077364897999985</v>
      </c>
      <c r="M33" s="9">
        <v>56.281371283185173</v>
      </c>
      <c r="N33"/>
      <c r="O33"/>
      <c r="P33"/>
      <c r="Q33"/>
      <c r="R33"/>
      <c r="S33"/>
      <c r="T33"/>
      <c r="U33"/>
      <c r="V33"/>
      <c r="W33"/>
      <c r="X33"/>
      <c r="Y33"/>
      <c r="Z33"/>
    </row>
    <row r="34" spans="1:26" ht="15.95" customHeight="1">
      <c r="A34" s="16" t="s">
        <v>26</v>
      </c>
      <c r="B34" s="9">
        <v>1505</v>
      </c>
      <c r="C34" s="9">
        <v>2305</v>
      </c>
      <c r="D34" s="9">
        <v>2185</v>
      </c>
      <c r="E34" s="9">
        <v>2185</v>
      </c>
      <c r="F34" s="9">
        <v>2483.9</v>
      </c>
      <c r="G34" s="9">
        <v>2483.9</v>
      </c>
      <c r="H34" s="9">
        <v>2483.9</v>
      </c>
      <c r="I34" s="9">
        <v>2450</v>
      </c>
      <c r="J34" s="9">
        <v>3350</v>
      </c>
      <c r="K34" s="9">
        <v>3350</v>
      </c>
      <c r="L34" s="9">
        <v>3343.8919999999998</v>
      </c>
      <c r="M34" s="9">
        <v>3293.8919999999998</v>
      </c>
      <c r="N34"/>
      <c r="O34"/>
      <c r="P34"/>
      <c r="Q34"/>
      <c r="R34"/>
      <c r="S34"/>
      <c r="T34"/>
      <c r="U34"/>
      <c r="V34"/>
      <c r="W34"/>
      <c r="X34"/>
      <c r="Y34"/>
      <c r="Z34"/>
    </row>
    <row r="35" spans="1:26" ht="15.95" customHeight="1">
      <c r="A35" s="16" t="s">
        <v>22</v>
      </c>
      <c r="B35" s="9">
        <v>16.90398366773114</v>
      </c>
      <c r="C35" s="9">
        <v>14.749797397159025</v>
      </c>
      <c r="D35" s="9">
        <v>14.69794095685933</v>
      </c>
      <c r="E35" s="9">
        <v>15.76115800299587</v>
      </c>
      <c r="F35" s="9">
        <v>17.152968058942527</v>
      </c>
      <c r="G35" s="9">
        <v>31.692668635038661</v>
      </c>
      <c r="H35" s="9">
        <v>83.711224299085444</v>
      </c>
      <c r="I35" s="9">
        <v>86.241880749884416</v>
      </c>
      <c r="J35" s="9">
        <v>97.177421134196976</v>
      </c>
      <c r="K35" s="9">
        <v>99.411165353912878</v>
      </c>
      <c r="L35" s="9">
        <v>98.494202557470686</v>
      </c>
      <c r="M35" s="9">
        <v>88.492150624877965</v>
      </c>
      <c r="N35"/>
      <c r="O35"/>
      <c r="P35"/>
      <c r="Q35"/>
      <c r="R35"/>
      <c r="S35"/>
      <c r="T35"/>
      <c r="U35"/>
      <c r="V35"/>
      <c r="W35"/>
      <c r="X35"/>
      <c r="Y35"/>
      <c r="Z35"/>
    </row>
    <row r="36" spans="1:26" ht="15.95" customHeight="1">
      <c r="A36" s="16" t="s">
        <v>23</v>
      </c>
      <c r="B36" s="9">
        <v>374.04631096476152</v>
      </c>
      <c r="C36" s="9">
        <v>362.60699102493271</v>
      </c>
      <c r="D36" s="9">
        <v>351.24430557548612</v>
      </c>
      <c r="E36" s="9">
        <v>340.26923745966525</v>
      </c>
      <c r="F36" s="9">
        <v>329.26031124479482</v>
      </c>
      <c r="G36" s="9">
        <v>318.40763659643665</v>
      </c>
      <c r="H36" s="9">
        <v>313.56</v>
      </c>
      <c r="I36" s="9">
        <v>0</v>
      </c>
      <c r="J36" s="9">
        <v>0</v>
      </c>
      <c r="K36" s="9">
        <v>0</v>
      </c>
      <c r="L36" s="9">
        <f>K36</f>
        <v>0</v>
      </c>
      <c r="M36" s="9">
        <f>L36</f>
        <v>0</v>
      </c>
      <c r="N36"/>
      <c r="O36"/>
      <c r="P36"/>
      <c r="Q36"/>
      <c r="R36"/>
      <c r="S36"/>
      <c r="T36"/>
      <c r="U36"/>
      <c r="V36"/>
      <c r="W36"/>
      <c r="X36"/>
      <c r="Y36"/>
      <c r="Z36"/>
    </row>
    <row r="37" spans="1:26" ht="15.95" customHeight="1">
      <c r="A37" s="16" t="s">
        <v>33</v>
      </c>
      <c r="B37" s="9"/>
      <c r="C37" s="9">
        <f>1711.6/1.8</f>
        <v>950.8888888888888</v>
      </c>
      <c r="D37" s="9">
        <f>1959.6/1.8</f>
        <v>1088.6666666666665</v>
      </c>
      <c r="E37" s="9">
        <f>2242.3/1.8</f>
        <v>1245.7222222222224</v>
      </c>
      <c r="F37" s="9">
        <f>2320.7/1.8</f>
        <v>1289.2777777777776</v>
      </c>
      <c r="G37" s="9">
        <f>2346.3/1.8</f>
        <v>1303.5</v>
      </c>
      <c r="H37" s="9">
        <f>2351.3/1.8</f>
        <v>1306.2777777777778</v>
      </c>
      <c r="I37" s="9">
        <f>2405.7/1.8</f>
        <v>1336.4999999999998</v>
      </c>
      <c r="J37" s="9">
        <f>3072.5/1.8</f>
        <v>1706.9444444444443</v>
      </c>
      <c r="K37" s="9">
        <f>3467.3/1.8</f>
        <v>1926.2777777777778</v>
      </c>
      <c r="L37" s="9">
        <f>3401.3/1.8</f>
        <v>1889.6111111111111</v>
      </c>
      <c r="M37" s="9">
        <f>3342.9/1.8</f>
        <v>1857.1666666666667</v>
      </c>
      <c r="N37"/>
      <c r="O37"/>
      <c r="P37"/>
      <c r="Q37"/>
      <c r="R37"/>
      <c r="S37"/>
      <c r="T37"/>
      <c r="U37"/>
      <c r="V37"/>
      <c r="W37"/>
      <c r="X37"/>
      <c r="Y37"/>
      <c r="Z37"/>
    </row>
    <row r="38" spans="1:26" ht="15.95" customHeight="1">
      <c r="A38" s="16" t="s">
        <v>25</v>
      </c>
      <c r="B38" s="9">
        <v>215.03343407</v>
      </c>
      <c r="C38" s="9">
        <v>207.56812011000002</v>
      </c>
      <c r="D38" s="9">
        <v>191.73822838999999</v>
      </c>
      <c r="E38" s="9">
        <v>44.281097930000001</v>
      </c>
      <c r="F38" s="9">
        <v>32.376018100000003</v>
      </c>
      <c r="G38" s="9">
        <v>16.374518999999999</v>
      </c>
      <c r="H38" s="9">
        <v>7.0526400000000002</v>
      </c>
      <c r="I38" s="9">
        <v>1.7463949999999999</v>
      </c>
      <c r="J38" s="9">
        <v>0.83876899999999999</v>
      </c>
      <c r="K38" s="9">
        <v>0.69592600000000004</v>
      </c>
      <c r="L38" s="9">
        <v>0.61034299999999997</v>
      </c>
      <c r="M38" s="9">
        <v>0.63264799999999999</v>
      </c>
      <c r="N38"/>
      <c r="O38"/>
      <c r="P38"/>
      <c r="Q38"/>
      <c r="R38"/>
      <c r="S38"/>
      <c r="T38"/>
      <c r="U38"/>
      <c r="V38"/>
      <c r="W38"/>
      <c r="X38"/>
      <c r="Y38"/>
      <c r="Z38"/>
    </row>
    <row r="40" spans="1:26" ht="2.4500000000000002" customHeight="1">
      <c r="A40" s="17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</row>
    <row r="41" spans="1:26" ht="20.100000000000001" customHeight="1">
      <c r="A41" s="19"/>
      <c r="B41" s="26"/>
      <c r="C41" s="26"/>
      <c r="D41" s="26"/>
      <c r="E41" s="24"/>
      <c r="F41" s="26"/>
      <c r="G41" s="27"/>
      <c r="H41" s="27"/>
      <c r="I41" s="27"/>
      <c r="J41" s="28"/>
    </row>
    <row r="42" spans="1:26" ht="20.100000000000001" customHeight="1">
      <c r="A42" s="19" t="s">
        <v>18</v>
      </c>
      <c r="B42" s="19"/>
      <c r="C42" s="9"/>
      <c r="D42" s="9"/>
      <c r="E42" s="9"/>
      <c r="F42" s="9"/>
      <c r="G42" s="9"/>
      <c r="H42" s="9"/>
    </row>
    <row r="43" spans="1:26" ht="15.95" customHeight="1">
      <c r="A43" s="21" t="s">
        <v>28</v>
      </c>
      <c r="B43" s="19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</row>
    <row r="44" spans="1:26" ht="15.95" customHeight="1">
      <c r="A44" s="21"/>
      <c r="B44" s="19"/>
      <c r="C44" s="19"/>
      <c r="D44" s="19"/>
      <c r="E44" s="19"/>
      <c r="F44" s="19"/>
      <c r="K44" s="30"/>
      <c r="L44" s="30"/>
      <c r="M44" s="30"/>
    </row>
    <row r="45" spans="1:26" ht="15.95" customHeight="1">
      <c r="A45" s="22"/>
      <c r="B45" s="23" t="s">
        <v>29</v>
      </c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</row>
    <row r="46" spans="1:26" ht="15.95" customHeight="1">
      <c r="A46" s="25"/>
      <c r="B46" s="23" t="s">
        <v>32</v>
      </c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</row>
    <row r="47" spans="1:26" ht="15.95" customHeight="1">
      <c r="A47" s="19"/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</row>
    <row r="48" spans="1:26" ht="15.95" customHeight="1">
      <c r="A48" s="19"/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</row>
    <row r="49" spans="1:13" ht="15.95" customHeight="1">
      <c r="A49" s="19"/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</row>
    <row r="50" spans="1:13" ht="15.95" customHeight="1">
      <c r="A50" s="19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</row>
    <row r="51" spans="1:13" ht="15.95" customHeight="1">
      <c r="A51" s="19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</row>
    <row r="52" spans="1:13" ht="15.95" customHeight="1">
      <c r="A52" s="19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</row>
    <row r="53" spans="1:13" ht="15.95" customHeight="1">
      <c r="A53" s="19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</row>
    <row r="54" spans="1:13" ht="15.95" customHeight="1">
      <c r="A54" s="19"/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</row>
    <row r="55" spans="1:13" ht="15.95" customHeight="1">
      <c r="A55" s="19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</row>
    <row r="56" spans="1:13" ht="15.95" customHeight="1">
      <c r="A56" s="19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</row>
    <row r="57" spans="1:13" ht="15.95" customHeight="1">
      <c r="A57" s="33"/>
    </row>
    <row r="58" spans="1:13" ht="15.95" customHeight="1">
      <c r="A58" s="33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</row>
    <row r="59" spans="1:13" ht="15.95" customHeight="1">
      <c r="A59" s="33"/>
    </row>
    <row r="60" spans="1:13" ht="15.95" customHeight="1">
      <c r="A60" s="19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</row>
    <row r="61" spans="1:13" ht="15.95" customHeight="1">
      <c r="A61" s="19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</row>
    <row r="62" spans="1:13" ht="15.95" customHeight="1">
      <c r="A62" s="19"/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</row>
    <row r="63" spans="1:13" ht="15.95" customHeight="1">
      <c r="A63" s="19"/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</row>
    <row r="64" spans="1:13" ht="15.95" customHeight="1">
      <c r="A64" s="19"/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</row>
    <row r="65" spans="1:13" ht="15.95" customHeight="1">
      <c r="A65" s="19"/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</row>
    <row r="66" spans="1:13" ht="15.95" customHeight="1">
      <c r="A66" s="19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</row>
    <row r="67" spans="1:13" ht="15.95" customHeight="1">
      <c r="A67" s="19"/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</row>
    <row r="68" spans="1:13" ht="15.95" customHeight="1">
      <c r="A68" s="19"/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</row>
    <row r="69" spans="1:13" ht="15.95" customHeight="1">
      <c r="A69" s="19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</row>
    <row r="70" spans="1:13" ht="15.95" customHeight="1">
      <c r="A70" s="19"/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</row>
    <row r="71" spans="1:13" ht="15.95" customHeight="1">
      <c r="A71" s="19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</row>
    <row r="72" spans="1:13" ht="15.95" customHeight="1">
      <c r="A72" s="19"/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</row>
    <row r="73" spans="1:13" ht="15.95" customHeight="1">
      <c r="A73" s="19"/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</row>
    <row r="74" spans="1:13" ht="15.95" customHeight="1">
      <c r="A74" s="19"/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</row>
    <row r="75" spans="1:13" ht="15.95" customHeight="1">
      <c r="A75" s="19"/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</row>
    <row r="76" spans="1:13" ht="15.95" customHeight="1">
      <c r="A76" s="19"/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</row>
    <row r="77" spans="1:13" ht="15.95" customHeight="1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</row>
  </sheetData>
  <mergeCells count="2">
    <mergeCell ref="A57:A59"/>
    <mergeCell ref="A2:M2"/>
  </mergeCells>
  <phoneticPr fontId="0" type="noConversion"/>
  <printOptions horizontalCentered="1"/>
  <pageMargins left="0.75" right="0.75" top="1" bottom="0.75" header="0.5" footer="0.5"/>
  <pageSetup scale="65" orientation="landscape" r:id="rId1"/>
  <headerFooter alignWithMargins="0"/>
  <webPublishItems count="6">
    <webPublishItem id="2018" divId="RATIOS_2018" sourceType="range" sourceRef="A1:A59" destinationFile="G:\WebStats\External Debt\CCEPD.htm"/>
    <webPublishItem id="4699" divId="RATIOS_4699" sourceType="range" sourceRef="A1:A60" destinationFile="G:\WebStats\External Debt\CCEPD.htm"/>
    <webPublishItem id="18941" divId="RATIOS_18941" sourceType="range" sourceRef="A1:A61" destinationFile="G:\WebStats\External Debt\CCEPD.htm"/>
    <webPublishItem id="4198" divId="RATIOS_4198" sourceType="range" sourceRef="A1:A62" destinationFile="G:\WebStats\External Debt\CCEPD.htm"/>
    <webPublishItem id="24488" divId="RATIOS_24488" sourceType="range" sourceRef="A1:A63" destinationFile="G:\WebStats\External Debt\CCEPD.htm"/>
    <webPublishItem id="4206" divId="RATIOS_4206" sourceType="range" sourceRef="B28:G51" destinationFile="G:\WebStats\External Debt\Page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EPD</vt:lpstr>
      <vt:lpstr>EPD!Print_Area</vt:lpstr>
    </vt:vector>
  </TitlesOfParts>
  <Company>CARICOM Secretariat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Deoram Persaud</dc:creator>
  <cp:lastModifiedBy>Deoram Persaud</cp:lastModifiedBy>
  <cp:lastPrinted>2016-01-15T16:03:17Z</cp:lastPrinted>
  <dcterms:created xsi:type="dcterms:W3CDTF">1999-11-12T16:48:36Z</dcterms:created>
  <dcterms:modified xsi:type="dcterms:W3CDTF">2025-07-25T18:20:46Z</dcterms:modified>
</cp:coreProperties>
</file>