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 tabRatio="264"/>
  </bookViews>
  <sheets>
    <sheet name="B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1" i="1" l="1"/>
  <c r="L231" i="1"/>
  <c r="K231" i="1"/>
  <c r="J231" i="1"/>
  <c r="I231" i="1"/>
  <c r="H231" i="1"/>
  <c r="F231" i="1"/>
  <c r="E231" i="1"/>
  <c r="C231" i="1"/>
  <c r="B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M229" i="1"/>
  <c r="L229" i="1"/>
  <c r="K229" i="1"/>
  <c r="J229" i="1"/>
  <c r="I229" i="1"/>
  <c r="H229" i="1"/>
  <c r="G229" i="1"/>
  <c r="F229" i="1"/>
  <c r="E229" i="1"/>
  <c r="D229" i="1"/>
  <c r="B229" i="1"/>
  <c r="M228" i="1"/>
  <c r="L228" i="1"/>
  <c r="K228" i="1"/>
  <c r="J228" i="1"/>
  <c r="I228" i="1"/>
  <c r="H228" i="1"/>
  <c r="E228" i="1"/>
  <c r="D228" i="1"/>
  <c r="B228" i="1"/>
  <c r="M227" i="1"/>
  <c r="L227" i="1"/>
  <c r="K227" i="1"/>
  <c r="J227" i="1"/>
  <c r="I227" i="1"/>
  <c r="H227" i="1"/>
  <c r="G227" i="1"/>
  <c r="E227" i="1"/>
  <c r="C227" i="1"/>
  <c r="B227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D224" i="1"/>
  <c r="C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M222" i="1"/>
  <c r="L222" i="1"/>
  <c r="K222" i="1"/>
  <c r="J222" i="1"/>
  <c r="I222" i="1"/>
  <c r="H222" i="1"/>
  <c r="C222" i="1"/>
  <c r="M221" i="1"/>
  <c r="L221" i="1"/>
  <c r="K221" i="1"/>
  <c r="K220" i="1" s="1"/>
  <c r="J221" i="1"/>
  <c r="I221" i="1"/>
  <c r="H221" i="1"/>
  <c r="G221" i="1"/>
  <c r="F221" i="1"/>
  <c r="E221" i="1"/>
  <c r="C221" i="1"/>
  <c r="B221" i="1"/>
  <c r="M217" i="1"/>
  <c r="L217" i="1"/>
  <c r="K217" i="1"/>
  <c r="J217" i="1"/>
  <c r="I217" i="1"/>
  <c r="H217" i="1"/>
  <c r="M216" i="1"/>
  <c r="L216" i="1"/>
  <c r="K216" i="1"/>
  <c r="J216" i="1"/>
  <c r="I216" i="1"/>
  <c r="H216" i="1"/>
  <c r="M212" i="1"/>
  <c r="L212" i="1"/>
  <c r="K212" i="1"/>
  <c r="J212" i="1"/>
  <c r="I212" i="1"/>
  <c r="H212" i="1"/>
  <c r="G212" i="1"/>
  <c r="F212" i="1"/>
  <c r="E212" i="1"/>
  <c r="D212" i="1"/>
  <c r="M211" i="1"/>
  <c r="L211" i="1"/>
  <c r="K211" i="1"/>
  <c r="J211" i="1"/>
  <c r="I211" i="1"/>
  <c r="H211" i="1"/>
  <c r="G211" i="1"/>
  <c r="F211" i="1"/>
  <c r="E211" i="1"/>
  <c r="D211" i="1"/>
  <c r="C210" i="1"/>
  <c r="B210" i="1"/>
  <c r="M208" i="1"/>
  <c r="L208" i="1"/>
  <c r="K208" i="1"/>
  <c r="J208" i="1"/>
  <c r="I208" i="1"/>
  <c r="H208" i="1"/>
  <c r="M207" i="1"/>
  <c r="L207" i="1"/>
  <c r="K207" i="1"/>
  <c r="J207" i="1"/>
  <c r="I207" i="1"/>
  <c r="H207" i="1"/>
  <c r="M206" i="1"/>
  <c r="L206" i="1"/>
  <c r="K206" i="1"/>
  <c r="J206" i="1"/>
  <c r="I206" i="1"/>
  <c r="H206" i="1"/>
  <c r="M205" i="1"/>
  <c r="L205" i="1"/>
  <c r="K205" i="1"/>
  <c r="J205" i="1"/>
  <c r="I205" i="1"/>
  <c r="H205" i="1"/>
  <c r="M204" i="1"/>
  <c r="L204" i="1"/>
  <c r="K204" i="1"/>
  <c r="J204" i="1"/>
  <c r="I204" i="1"/>
  <c r="H204" i="1"/>
  <c r="G203" i="1"/>
  <c r="F203" i="1"/>
  <c r="E203" i="1"/>
  <c r="D203" i="1"/>
  <c r="B203" i="1"/>
  <c r="M202" i="1"/>
  <c r="L202" i="1"/>
  <c r="K202" i="1"/>
  <c r="J202" i="1"/>
  <c r="I202" i="1"/>
  <c r="H202" i="1"/>
  <c r="M201" i="1"/>
  <c r="L201" i="1"/>
  <c r="K201" i="1"/>
  <c r="J201" i="1"/>
  <c r="I201" i="1"/>
  <c r="H201" i="1"/>
  <c r="G200" i="1"/>
  <c r="F200" i="1"/>
  <c r="E200" i="1"/>
  <c r="D200" i="1"/>
  <c r="C200" i="1"/>
  <c r="B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4" i="1"/>
  <c r="L194" i="1"/>
  <c r="K194" i="1"/>
  <c r="J194" i="1"/>
  <c r="I194" i="1"/>
  <c r="H194" i="1"/>
  <c r="G194" i="1"/>
  <c r="F194" i="1"/>
  <c r="D194" i="1"/>
  <c r="C194" i="1"/>
  <c r="B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M192" i="1"/>
  <c r="L192" i="1"/>
  <c r="K192" i="1"/>
  <c r="J192" i="1"/>
  <c r="I192" i="1"/>
  <c r="H192" i="1"/>
  <c r="M191" i="1"/>
  <c r="L191" i="1"/>
  <c r="K191" i="1"/>
  <c r="J191" i="1"/>
  <c r="I191" i="1"/>
  <c r="H191" i="1"/>
  <c r="G191" i="1"/>
  <c r="F191" i="1"/>
  <c r="D191" i="1"/>
  <c r="C191" i="1"/>
  <c r="B191" i="1"/>
  <c r="M188" i="1"/>
  <c r="L188" i="1"/>
  <c r="K188" i="1"/>
  <c r="J188" i="1"/>
  <c r="I188" i="1"/>
  <c r="H188" i="1"/>
  <c r="M187" i="1"/>
  <c r="L187" i="1"/>
  <c r="K187" i="1"/>
  <c r="J187" i="1"/>
  <c r="I187" i="1"/>
  <c r="H187" i="1"/>
  <c r="D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I183" i="1"/>
  <c r="H183" i="1"/>
  <c r="G183" i="1"/>
  <c r="F183" i="1"/>
  <c r="E183" i="1"/>
  <c r="M182" i="1"/>
  <c r="L182" i="1"/>
  <c r="K182" i="1"/>
  <c r="J182" i="1"/>
  <c r="I182" i="1"/>
  <c r="H182" i="1"/>
  <c r="G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E180" i="1"/>
  <c r="D180" i="1"/>
  <c r="C180" i="1"/>
  <c r="B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M177" i="1"/>
  <c r="L177" i="1"/>
  <c r="K177" i="1"/>
  <c r="J177" i="1"/>
  <c r="I177" i="1"/>
  <c r="H177" i="1"/>
  <c r="G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M173" i="1"/>
  <c r="L173" i="1"/>
  <c r="K173" i="1"/>
  <c r="J173" i="1"/>
  <c r="I173" i="1"/>
  <c r="H173" i="1"/>
  <c r="M172" i="1"/>
  <c r="L172" i="1"/>
  <c r="K172" i="1"/>
  <c r="J172" i="1"/>
  <c r="I172" i="1"/>
  <c r="H172" i="1"/>
  <c r="G172" i="1"/>
  <c r="E172" i="1"/>
  <c r="D172" i="1"/>
  <c r="B172" i="1"/>
  <c r="M171" i="1"/>
  <c r="L171" i="1"/>
  <c r="K171" i="1"/>
  <c r="J171" i="1"/>
  <c r="I171" i="1"/>
  <c r="H171" i="1"/>
  <c r="G171" i="1"/>
  <c r="E171" i="1"/>
  <c r="D171" i="1"/>
  <c r="B171" i="1"/>
  <c r="G152" i="1"/>
  <c r="G231" i="1" s="1"/>
  <c r="D152" i="1"/>
  <c r="D231" i="1" s="1"/>
  <c r="C150" i="1"/>
  <c r="C229" i="1" s="1"/>
  <c r="G149" i="1"/>
  <c r="G228" i="1" s="1"/>
  <c r="F149" i="1"/>
  <c r="F228" i="1" s="1"/>
  <c r="C149" i="1"/>
  <c r="C228" i="1" s="1"/>
  <c r="F148" i="1"/>
  <c r="F227" i="1" s="1"/>
  <c r="D148" i="1"/>
  <c r="D69" i="1" s="1"/>
  <c r="M147" i="1"/>
  <c r="L147" i="1"/>
  <c r="K147" i="1"/>
  <c r="J147" i="1"/>
  <c r="I147" i="1"/>
  <c r="H147" i="1"/>
  <c r="E147" i="1"/>
  <c r="B147" i="1"/>
  <c r="G145" i="1"/>
  <c r="G224" i="1" s="1"/>
  <c r="F145" i="1"/>
  <c r="F66" i="1" s="1"/>
  <c r="E145" i="1"/>
  <c r="E224" i="1" s="1"/>
  <c r="B145" i="1"/>
  <c r="B224" i="1" s="1"/>
  <c r="G143" i="1"/>
  <c r="G64" i="1" s="1"/>
  <c r="F143" i="1"/>
  <c r="F222" i="1" s="1"/>
  <c r="E143" i="1"/>
  <c r="E222" i="1" s="1"/>
  <c r="D143" i="1"/>
  <c r="D222" i="1" s="1"/>
  <c r="B143" i="1"/>
  <c r="B64" i="1" s="1"/>
  <c r="D142" i="1"/>
  <c r="D221" i="1" s="1"/>
  <c r="M141" i="1"/>
  <c r="L141" i="1"/>
  <c r="K141" i="1"/>
  <c r="J141" i="1"/>
  <c r="I141" i="1"/>
  <c r="H141" i="1"/>
  <c r="C141" i="1"/>
  <c r="M131" i="1"/>
  <c r="M210" i="1" s="1"/>
  <c r="L131" i="1"/>
  <c r="L210" i="1" s="1"/>
  <c r="K131" i="1"/>
  <c r="K210" i="1" s="1"/>
  <c r="J131" i="1"/>
  <c r="J210" i="1" s="1"/>
  <c r="I131" i="1"/>
  <c r="I210" i="1" s="1"/>
  <c r="H131" i="1"/>
  <c r="H210" i="1" s="1"/>
  <c r="G131" i="1"/>
  <c r="G210" i="1" s="1"/>
  <c r="F131" i="1"/>
  <c r="F210" i="1" s="1"/>
  <c r="E131" i="1"/>
  <c r="E52" i="1" s="1"/>
  <c r="D131" i="1"/>
  <c r="D52" i="1" s="1"/>
  <c r="M124" i="1"/>
  <c r="M45" i="1" s="1"/>
  <c r="L124" i="1"/>
  <c r="L45" i="1" s="1"/>
  <c r="K124" i="1"/>
  <c r="K203" i="1" s="1"/>
  <c r="J124" i="1"/>
  <c r="J203" i="1" s="1"/>
  <c r="I124" i="1"/>
  <c r="I45" i="1" s="1"/>
  <c r="H124" i="1"/>
  <c r="H45" i="1" s="1"/>
  <c r="C124" i="1"/>
  <c r="C203" i="1" s="1"/>
  <c r="M121" i="1"/>
  <c r="M200" i="1" s="1"/>
  <c r="L121" i="1"/>
  <c r="L200" i="1" s="1"/>
  <c r="K121" i="1"/>
  <c r="K200" i="1" s="1"/>
  <c r="J121" i="1"/>
  <c r="J200" i="1" s="1"/>
  <c r="I121" i="1"/>
  <c r="I200" i="1" s="1"/>
  <c r="H121" i="1"/>
  <c r="H200" i="1" s="1"/>
  <c r="G118" i="1"/>
  <c r="F118" i="1"/>
  <c r="E118" i="1"/>
  <c r="D118" i="1"/>
  <c r="B118" i="1"/>
  <c r="B117" i="1" s="1"/>
  <c r="E115" i="1"/>
  <c r="E194" i="1" s="1"/>
  <c r="E112" i="1"/>
  <c r="E33" i="1" s="1"/>
  <c r="M111" i="1"/>
  <c r="L111" i="1"/>
  <c r="K111" i="1"/>
  <c r="J111" i="1"/>
  <c r="I111" i="1"/>
  <c r="H111" i="1"/>
  <c r="G111" i="1"/>
  <c r="F111" i="1"/>
  <c r="D111" i="1"/>
  <c r="C111" i="1"/>
  <c r="B111" i="1"/>
  <c r="L183" i="1"/>
  <c r="K183" i="1"/>
  <c r="J183" i="1"/>
  <c r="F103" i="1"/>
  <c r="F182" i="1" s="1"/>
  <c r="F101" i="1"/>
  <c r="F180" i="1" s="1"/>
  <c r="M99" i="1"/>
  <c r="I99" i="1"/>
  <c r="H99" i="1"/>
  <c r="G99" i="1"/>
  <c r="E99" i="1"/>
  <c r="D99" i="1"/>
  <c r="C99" i="1"/>
  <c r="B99" i="1"/>
  <c r="F98" i="1"/>
  <c r="F177" i="1" s="1"/>
  <c r="E98" i="1"/>
  <c r="E177" i="1" s="1"/>
  <c r="D98" i="1"/>
  <c r="D177" i="1" s="1"/>
  <c r="C98" i="1"/>
  <c r="C177" i="1" s="1"/>
  <c r="F93" i="1"/>
  <c r="F172" i="1" s="1"/>
  <c r="C93" i="1"/>
  <c r="C172" i="1" s="1"/>
  <c r="F92" i="1"/>
  <c r="F171" i="1" s="1"/>
  <c r="C92" i="1"/>
  <c r="C171" i="1" s="1"/>
  <c r="M91" i="1"/>
  <c r="L91" i="1"/>
  <c r="K91" i="1"/>
  <c r="J91" i="1"/>
  <c r="I91" i="1"/>
  <c r="H91" i="1"/>
  <c r="G91" i="1"/>
  <c r="B91" i="1"/>
  <c r="M73" i="1"/>
  <c r="L73" i="1"/>
  <c r="K73" i="1"/>
  <c r="J73" i="1"/>
  <c r="I73" i="1"/>
  <c r="H73" i="1"/>
  <c r="F73" i="1"/>
  <c r="E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E70" i="1"/>
  <c r="D70" i="1"/>
  <c r="B70" i="1"/>
  <c r="M69" i="1"/>
  <c r="L69" i="1"/>
  <c r="K69" i="1"/>
  <c r="J69" i="1"/>
  <c r="I69" i="1"/>
  <c r="H69" i="1"/>
  <c r="G69" i="1"/>
  <c r="F69" i="1"/>
  <c r="E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D66" i="1"/>
  <c r="C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E64" i="1"/>
  <c r="C64" i="1"/>
  <c r="M63" i="1"/>
  <c r="L63" i="1"/>
  <c r="K63" i="1"/>
  <c r="J63" i="1"/>
  <c r="I63" i="1"/>
  <c r="H63" i="1"/>
  <c r="G63" i="1"/>
  <c r="F63" i="1"/>
  <c r="E63" i="1"/>
  <c r="C63" i="1"/>
  <c r="B63" i="1"/>
  <c r="M59" i="1"/>
  <c r="L59" i="1"/>
  <c r="K59" i="1"/>
  <c r="J59" i="1"/>
  <c r="I59" i="1"/>
  <c r="H59" i="1"/>
  <c r="M58" i="1"/>
  <c r="L58" i="1"/>
  <c r="K58" i="1"/>
  <c r="J58" i="1"/>
  <c r="I58" i="1"/>
  <c r="H58" i="1"/>
  <c r="M54" i="1"/>
  <c r="L54" i="1"/>
  <c r="K54" i="1"/>
  <c r="J54" i="1"/>
  <c r="I54" i="1"/>
  <c r="H54" i="1"/>
  <c r="G54" i="1"/>
  <c r="F54" i="1"/>
  <c r="E54" i="1"/>
  <c r="D54" i="1"/>
  <c r="M53" i="1"/>
  <c r="L53" i="1"/>
  <c r="K53" i="1"/>
  <c r="J53" i="1"/>
  <c r="I53" i="1"/>
  <c r="H53" i="1"/>
  <c r="G53" i="1"/>
  <c r="F53" i="1"/>
  <c r="E53" i="1"/>
  <c r="D53" i="1"/>
  <c r="C53" i="1"/>
  <c r="B53" i="1"/>
  <c r="H52" i="1"/>
  <c r="G52" i="1"/>
  <c r="C52" i="1"/>
  <c r="B52" i="1"/>
  <c r="M50" i="1"/>
  <c r="L50" i="1"/>
  <c r="K50" i="1"/>
  <c r="J50" i="1"/>
  <c r="I50" i="1"/>
  <c r="H50" i="1"/>
  <c r="M49" i="1"/>
  <c r="L49" i="1"/>
  <c r="K49" i="1"/>
  <c r="J49" i="1"/>
  <c r="I49" i="1"/>
  <c r="H49" i="1"/>
  <c r="M48" i="1"/>
  <c r="L48" i="1"/>
  <c r="K48" i="1"/>
  <c r="J48" i="1"/>
  <c r="I48" i="1"/>
  <c r="H48" i="1"/>
  <c r="M47" i="1"/>
  <c r="L47" i="1"/>
  <c r="K47" i="1"/>
  <c r="J47" i="1"/>
  <c r="I47" i="1"/>
  <c r="H47" i="1"/>
  <c r="M46" i="1"/>
  <c r="L46" i="1"/>
  <c r="K46" i="1"/>
  <c r="J46" i="1"/>
  <c r="I46" i="1"/>
  <c r="H46" i="1"/>
  <c r="G45" i="1"/>
  <c r="F45" i="1"/>
  <c r="E45" i="1"/>
  <c r="D45" i="1"/>
  <c r="B45" i="1"/>
  <c r="M44" i="1"/>
  <c r="L44" i="1"/>
  <c r="K44" i="1"/>
  <c r="J44" i="1"/>
  <c r="I44" i="1"/>
  <c r="H44" i="1"/>
  <c r="M43" i="1"/>
  <c r="L43" i="1"/>
  <c r="K43" i="1"/>
  <c r="J43" i="1"/>
  <c r="I43" i="1"/>
  <c r="H43" i="1"/>
  <c r="M42" i="1"/>
  <c r="I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6" i="1"/>
  <c r="L36" i="1"/>
  <c r="K36" i="1"/>
  <c r="J36" i="1"/>
  <c r="I36" i="1"/>
  <c r="H36" i="1"/>
  <c r="G36" i="1"/>
  <c r="F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M33" i="1"/>
  <c r="L33" i="1"/>
  <c r="K33" i="1"/>
  <c r="J33" i="1"/>
  <c r="I33" i="1"/>
  <c r="H33" i="1"/>
  <c r="G33" i="1"/>
  <c r="F33" i="1"/>
  <c r="D33" i="1"/>
  <c r="C33" i="1"/>
  <c r="B33" i="1"/>
  <c r="M30" i="1"/>
  <c r="L30" i="1"/>
  <c r="K30" i="1"/>
  <c r="J30" i="1"/>
  <c r="I30" i="1"/>
  <c r="H30" i="1"/>
  <c r="M29" i="1"/>
  <c r="L29" i="1"/>
  <c r="K29" i="1"/>
  <c r="J29" i="1"/>
  <c r="I29" i="1"/>
  <c r="H29" i="1"/>
  <c r="D29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I25" i="1"/>
  <c r="H25" i="1"/>
  <c r="G25" i="1"/>
  <c r="F25" i="1"/>
  <c r="E25" i="1"/>
  <c r="M24" i="1"/>
  <c r="L24" i="1"/>
  <c r="K24" i="1"/>
  <c r="J24" i="1"/>
  <c r="I24" i="1"/>
  <c r="H24" i="1"/>
  <c r="G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19" i="1"/>
  <c r="L19" i="1"/>
  <c r="K19" i="1"/>
  <c r="J19" i="1"/>
  <c r="I19" i="1"/>
  <c r="H19" i="1"/>
  <c r="G19" i="1"/>
  <c r="C19" i="1"/>
  <c r="B19" i="1"/>
  <c r="M18" i="1"/>
  <c r="L18" i="1"/>
  <c r="K18" i="1"/>
  <c r="J18" i="1"/>
  <c r="I18" i="1"/>
  <c r="H18" i="1"/>
  <c r="G18" i="1"/>
  <c r="F18" i="1"/>
  <c r="E18" i="1"/>
  <c r="D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G14" i="1"/>
  <c r="E14" i="1"/>
  <c r="D14" i="1"/>
  <c r="B14" i="1"/>
  <c r="M13" i="1"/>
  <c r="L13" i="1"/>
  <c r="K13" i="1"/>
  <c r="J13" i="1"/>
  <c r="I13" i="1"/>
  <c r="H13" i="1"/>
  <c r="G13" i="1"/>
  <c r="E13" i="1"/>
  <c r="D13" i="1"/>
  <c r="B13" i="1"/>
  <c r="J42" i="1" l="1"/>
  <c r="C118" i="1"/>
  <c r="C117" i="1" s="1"/>
  <c r="J25" i="1"/>
  <c r="D63" i="1"/>
  <c r="K25" i="1"/>
  <c r="K20" i="1" s="1"/>
  <c r="F19" i="1"/>
  <c r="D190" i="1"/>
  <c r="I90" i="1"/>
  <c r="I89" i="1" s="1"/>
  <c r="F24" i="1"/>
  <c r="F20" i="1" s="1"/>
  <c r="D20" i="1"/>
  <c r="K45" i="1"/>
  <c r="K42" i="1"/>
  <c r="G197" i="1"/>
  <c r="G196" i="1" s="1"/>
  <c r="K52" i="1"/>
  <c r="D64" i="1"/>
  <c r="H170" i="1"/>
  <c r="D197" i="1"/>
  <c r="F197" i="1"/>
  <c r="F196" i="1" s="1"/>
  <c r="C220" i="1"/>
  <c r="B226" i="1"/>
  <c r="F14" i="1"/>
  <c r="E36" i="1"/>
  <c r="E32" i="1" s="1"/>
  <c r="D39" i="1"/>
  <c r="D38" i="1" s="1"/>
  <c r="H32" i="1"/>
  <c r="I52" i="1"/>
  <c r="C70" i="1"/>
  <c r="C68" i="1" s="1"/>
  <c r="E111" i="1"/>
  <c r="B170" i="1"/>
  <c r="L190" i="1"/>
  <c r="C190" i="1"/>
  <c r="G190" i="1"/>
  <c r="C197" i="1"/>
  <c r="C196" i="1" s="1"/>
  <c r="C14" i="1"/>
  <c r="E19" i="1"/>
  <c r="E12" i="1" s="1"/>
  <c r="L25" i="1"/>
  <c r="L20" i="1" s="1"/>
  <c r="F39" i="1"/>
  <c r="C45" i="1"/>
  <c r="C39" i="1" s="1"/>
  <c r="C38" i="1" s="1"/>
  <c r="M52" i="1"/>
  <c r="G66" i="1"/>
  <c r="G62" i="1" s="1"/>
  <c r="D73" i="1"/>
  <c r="D68" i="1" s="1"/>
  <c r="G90" i="1"/>
  <c r="G89" i="1" s="1"/>
  <c r="H140" i="1"/>
  <c r="L140" i="1"/>
  <c r="M12" i="1"/>
  <c r="G39" i="1"/>
  <c r="G38" i="1" s="1"/>
  <c r="B39" i="1"/>
  <c r="B38" i="1" s="1"/>
  <c r="E68" i="1"/>
  <c r="M68" i="1"/>
  <c r="J178" i="1"/>
  <c r="J140" i="1"/>
  <c r="G226" i="1"/>
  <c r="B12" i="1"/>
  <c r="J45" i="1"/>
  <c r="J39" i="1" s="1"/>
  <c r="J62" i="1"/>
  <c r="F64" i="1"/>
  <c r="F62" i="1" s="1"/>
  <c r="B66" i="1"/>
  <c r="B62" i="1" s="1"/>
  <c r="G73" i="1"/>
  <c r="M90" i="1"/>
  <c r="M89" i="1" s="1"/>
  <c r="J99" i="1"/>
  <c r="J90" i="1" s="1"/>
  <c r="J89" i="1" s="1"/>
  <c r="C20" i="1"/>
  <c r="H20" i="1"/>
  <c r="L52" i="1"/>
  <c r="F70" i="1"/>
  <c r="F68" i="1" s="1"/>
  <c r="C170" i="1"/>
  <c r="K99" i="1"/>
  <c r="K90" i="1" s="1"/>
  <c r="K89" i="1" s="1"/>
  <c r="I140" i="1"/>
  <c r="M140" i="1"/>
  <c r="L99" i="1"/>
  <c r="L90" i="1" s="1"/>
  <c r="L89" i="1" s="1"/>
  <c r="D32" i="1"/>
  <c r="L32" i="1"/>
  <c r="E39" i="1"/>
  <c r="E38" i="1" s="1"/>
  <c r="E66" i="1"/>
  <c r="E62" i="1" s="1"/>
  <c r="H68" i="1"/>
  <c r="H90" i="1"/>
  <c r="H89" i="1" s="1"/>
  <c r="K140" i="1"/>
  <c r="F226" i="1"/>
  <c r="E197" i="1"/>
  <c r="I12" i="1"/>
  <c r="J12" i="1"/>
  <c r="D19" i="1"/>
  <c r="D12" i="1" s="1"/>
  <c r="I32" i="1"/>
  <c r="M32" i="1"/>
  <c r="K32" i="1"/>
  <c r="B32" i="1"/>
  <c r="F32" i="1"/>
  <c r="H42" i="1"/>
  <c r="H39" i="1" s="1"/>
  <c r="H38" i="1" s="1"/>
  <c r="L42" i="1"/>
  <c r="L39" i="1" s="1"/>
  <c r="F52" i="1"/>
  <c r="J52" i="1"/>
  <c r="F117" i="1"/>
  <c r="E220" i="1"/>
  <c r="J220" i="1"/>
  <c r="J226" i="1"/>
  <c r="F13" i="1"/>
  <c r="C32" i="1"/>
  <c r="G32" i="1"/>
  <c r="M62" i="1"/>
  <c r="C62" i="1"/>
  <c r="G70" i="1"/>
  <c r="K178" i="1"/>
  <c r="D220" i="1"/>
  <c r="I170" i="1"/>
  <c r="M170" i="1"/>
  <c r="D178" i="1"/>
  <c r="H12" i="1"/>
  <c r="L12" i="1"/>
  <c r="G12" i="1"/>
  <c r="J20" i="1"/>
  <c r="E20" i="1"/>
  <c r="I20" i="1"/>
  <c r="M20" i="1"/>
  <c r="L68" i="1"/>
  <c r="I68" i="1"/>
  <c r="E91" i="1"/>
  <c r="E90" i="1" s="1"/>
  <c r="D141" i="1"/>
  <c r="B141" i="1"/>
  <c r="B140" i="1" s="1"/>
  <c r="J170" i="1"/>
  <c r="C178" i="1"/>
  <c r="L178" i="1"/>
  <c r="E178" i="1"/>
  <c r="I178" i="1"/>
  <c r="M178" i="1"/>
  <c r="H190" i="1"/>
  <c r="J190" i="1"/>
  <c r="B197" i="1"/>
  <c r="B196" i="1" s="1"/>
  <c r="G20" i="1"/>
  <c r="B20" i="1"/>
  <c r="J32" i="1"/>
  <c r="K62" i="1"/>
  <c r="F91" i="1"/>
  <c r="B90" i="1"/>
  <c r="B89" i="1" s="1"/>
  <c r="B136" i="1" s="1"/>
  <c r="F99" i="1"/>
  <c r="G117" i="1"/>
  <c r="J118" i="1"/>
  <c r="J117" i="1" s="1"/>
  <c r="C147" i="1"/>
  <c r="C140" i="1" s="1"/>
  <c r="L170" i="1"/>
  <c r="H178" i="1"/>
  <c r="B178" i="1"/>
  <c r="E191" i="1"/>
  <c r="E190" i="1" s="1"/>
  <c r="I190" i="1"/>
  <c r="M190" i="1"/>
  <c r="K190" i="1"/>
  <c r="B190" i="1"/>
  <c r="F190" i="1"/>
  <c r="H220" i="1"/>
  <c r="L220" i="1"/>
  <c r="H226" i="1"/>
  <c r="L226" i="1"/>
  <c r="K226" i="1"/>
  <c r="K219" i="1" s="1"/>
  <c r="B222" i="1"/>
  <c r="B220" i="1" s="1"/>
  <c r="I220" i="1"/>
  <c r="M220" i="1"/>
  <c r="K12" i="1"/>
  <c r="I62" i="1"/>
  <c r="D91" i="1"/>
  <c r="D90" i="1" s="1"/>
  <c r="D89" i="1" s="1"/>
  <c r="G147" i="1"/>
  <c r="E170" i="1"/>
  <c r="M39" i="1"/>
  <c r="I39" i="1"/>
  <c r="C13" i="1"/>
  <c r="B68" i="1"/>
  <c r="J68" i="1"/>
  <c r="K118" i="1"/>
  <c r="K117" i="1" s="1"/>
  <c r="D210" i="1"/>
  <c r="D117" i="1"/>
  <c r="J197" i="1"/>
  <c r="J196" i="1" s="1"/>
  <c r="H62" i="1"/>
  <c r="L62" i="1"/>
  <c r="K68" i="1"/>
  <c r="C91" i="1"/>
  <c r="C90" i="1" s="1"/>
  <c r="C89" i="1" s="1"/>
  <c r="H203" i="1"/>
  <c r="H197" i="1" s="1"/>
  <c r="H196" i="1" s="1"/>
  <c r="H118" i="1"/>
  <c r="H117" i="1" s="1"/>
  <c r="L203" i="1"/>
  <c r="L197" i="1" s="1"/>
  <c r="L196" i="1" s="1"/>
  <c r="L118" i="1"/>
  <c r="L117" i="1" s="1"/>
  <c r="E210" i="1"/>
  <c r="E117" i="1"/>
  <c r="D170" i="1"/>
  <c r="K197" i="1"/>
  <c r="K196" i="1" s="1"/>
  <c r="I203" i="1"/>
  <c r="I197" i="1" s="1"/>
  <c r="I196" i="1" s="1"/>
  <c r="I118" i="1"/>
  <c r="I117" i="1" s="1"/>
  <c r="M203" i="1"/>
  <c r="M197" i="1" s="1"/>
  <c r="M196" i="1" s="1"/>
  <c r="M118" i="1"/>
  <c r="M117" i="1" s="1"/>
  <c r="G178" i="1"/>
  <c r="F170" i="1"/>
  <c r="F178" i="1"/>
  <c r="E141" i="1"/>
  <c r="E140" i="1" s="1"/>
  <c r="F147" i="1"/>
  <c r="D227" i="1"/>
  <c r="D226" i="1" s="1"/>
  <c r="D147" i="1"/>
  <c r="C226" i="1"/>
  <c r="I226" i="1"/>
  <c r="M226" i="1"/>
  <c r="G141" i="1"/>
  <c r="G222" i="1"/>
  <c r="G220" i="1" s="1"/>
  <c r="G170" i="1"/>
  <c r="E226" i="1"/>
  <c r="F224" i="1"/>
  <c r="F220" i="1" s="1"/>
  <c r="F141" i="1"/>
  <c r="K170" i="1"/>
  <c r="G219" i="1" l="1"/>
  <c r="D11" i="1"/>
  <c r="D10" i="1" s="1"/>
  <c r="D62" i="1"/>
  <c r="D61" i="1" s="1"/>
  <c r="E11" i="1"/>
  <c r="E10" i="1" s="1"/>
  <c r="E57" i="1" s="1"/>
  <c r="G68" i="1"/>
  <c r="G61" i="1" s="1"/>
  <c r="F38" i="1"/>
  <c r="K61" i="1"/>
  <c r="H11" i="1"/>
  <c r="H10" i="1" s="1"/>
  <c r="H57" i="1" s="1"/>
  <c r="F219" i="1"/>
  <c r="C219" i="1"/>
  <c r="E61" i="1"/>
  <c r="C12" i="1"/>
  <c r="C11" i="1" s="1"/>
  <c r="C10" i="1" s="1"/>
  <c r="K39" i="1"/>
  <c r="K38" i="1" s="1"/>
  <c r="G140" i="1"/>
  <c r="I38" i="1"/>
  <c r="F12" i="1"/>
  <c r="F11" i="1" s="1"/>
  <c r="F10" i="1" s="1"/>
  <c r="J169" i="1"/>
  <c r="J168" i="1" s="1"/>
  <c r="J215" i="1" s="1"/>
  <c r="B219" i="1"/>
  <c r="I136" i="1"/>
  <c r="D196" i="1"/>
  <c r="L61" i="1"/>
  <c r="H169" i="1"/>
  <c r="H168" i="1" s="1"/>
  <c r="H214" i="1" s="1"/>
  <c r="M169" i="1"/>
  <c r="M168" i="1" s="1"/>
  <c r="M215" i="1" s="1"/>
  <c r="J219" i="1"/>
  <c r="C169" i="1"/>
  <c r="C168" i="1" s="1"/>
  <c r="C215" i="1" s="1"/>
  <c r="E89" i="1"/>
  <c r="E136" i="1" s="1"/>
  <c r="L169" i="1"/>
  <c r="L168" i="1" s="1"/>
  <c r="L215" i="1" s="1"/>
  <c r="M11" i="1"/>
  <c r="M10" i="1" s="1"/>
  <c r="H219" i="1"/>
  <c r="M38" i="1"/>
  <c r="I135" i="1"/>
  <c r="B169" i="1"/>
  <c r="B168" i="1" s="1"/>
  <c r="I11" i="1"/>
  <c r="I10" i="1" s="1"/>
  <c r="M61" i="1"/>
  <c r="L38" i="1"/>
  <c r="F140" i="1"/>
  <c r="M136" i="1"/>
  <c r="L11" i="1"/>
  <c r="L10" i="1" s="1"/>
  <c r="K11" i="1"/>
  <c r="K10" i="1" s="1"/>
  <c r="G136" i="1"/>
  <c r="F61" i="1"/>
  <c r="J135" i="1"/>
  <c r="J136" i="1"/>
  <c r="D169" i="1"/>
  <c r="D168" i="1" s="1"/>
  <c r="H61" i="1"/>
  <c r="K135" i="1"/>
  <c r="B11" i="1"/>
  <c r="B10" i="1" s="1"/>
  <c r="B57" i="1" s="1"/>
  <c r="E219" i="1"/>
  <c r="I219" i="1"/>
  <c r="J61" i="1"/>
  <c r="B61" i="1"/>
  <c r="K169" i="1"/>
  <c r="K168" i="1" s="1"/>
  <c r="K215" i="1" s="1"/>
  <c r="M135" i="1"/>
  <c r="E196" i="1"/>
  <c r="D136" i="1"/>
  <c r="L219" i="1"/>
  <c r="H136" i="1"/>
  <c r="J38" i="1"/>
  <c r="M219" i="1"/>
  <c r="D140" i="1"/>
  <c r="C61" i="1"/>
  <c r="I61" i="1"/>
  <c r="D219" i="1"/>
  <c r="L136" i="1"/>
  <c r="G135" i="1"/>
  <c r="I169" i="1"/>
  <c r="I168" i="1" s="1"/>
  <c r="I215" i="1" s="1"/>
  <c r="J11" i="1"/>
  <c r="J10" i="1" s="1"/>
  <c r="B135" i="1"/>
  <c r="D135" i="1"/>
  <c r="F90" i="1"/>
  <c r="F89" i="1" s="1"/>
  <c r="E169" i="1"/>
  <c r="E168" i="1" s="1"/>
  <c r="G11" i="1"/>
  <c r="G10" i="1" s="1"/>
  <c r="F169" i="1"/>
  <c r="F168" i="1" s="1"/>
  <c r="C135" i="1"/>
  <c r="C136" i="1"/>
  <c r="L135" i="1"/>
  <c r="H135" i="1"/>
  <c r="K136" i="1"/>
  <c r="G169" i="1"/>
  <c r="G168" i="1" s="1"/>
  <c r="F56" i="1" l="1"/>
  <c r="L214" i="1"/>
  <c r="I56" i="1"/>
  <c r="E135" i="1"/>
  <c r="M56" i="1"/>
  <c r="D215" i="1"/>
  <c r="K57" i="1"/>
  <c r="C56" i="1"/>
  <c r="C57" i="1"/>
  <c r="E56" i="1"/>
  <c r="H56" i="1"/>
  <c r="I214" i="1"/>
  <c r="D214" i="1"/>
  <c r="K56" i="1"/>
  <c r="J56" i="1"/>
  <c r="C214" i="1"/>
  <c r="L56" i="1"/>
  <c r="L57" i="1"/>
  <c r="B56" i="1"/>
  <c r="I57" i="1"/>
  <c r="J57" i="1"/>
  <c r="F57" i="1"/>
  <c r="E215" i="1"/>
  <c r="M57" i="1"/>
  <c r="K214" i="1"/>
  <c r="E214" i="1"/>
  <c r="H215" i="1"/>
  <c r="B215" i="1"/>
  <c r="B214" i="1"/>
  <c r="M214" i="1"/>
  <c r="J214" i="1"/>
  <c r="D57" i="1"/>
  <c r="D56" i="1"/>
  <c r="G57" i="1"/>
  <c r="G56" i="1"/>
  <c r="F135" i="1"/>
  <c r="F136" i="1"/>
  <c r="G215" i="1"/>
  <c r="G214" i="1"/>
  <c r="F214" i="1"/>
  <c r="F215" i="1"/>
</calcChain>
</file>

<file path=xl/sharedStrings.xml><?xml version="1.0" encoding="utf-8"?>
<sst xmlns="http://schemas.openxmlformats.org/spreadsheetml/2006/main" count="288" uniqueCount="81">
  <si>
    <t>Exchange rates (EC$ per BD)</t>
  </si>
  <si>
    <t>BARBADOS</t>
  </si>
  <si>
    <t>Summary of Central Government Operations</t>
  </si>
  <si>
    <t>Millions of Eastern Caribbean dollars (EC$ Mn.)</t>
  </si>
  <si>
    <t>ACCOUNTS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</si>
  <si>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</si>
  <si>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</si>
  <si>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</si>
  <si>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</si>
  <si>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</si>
  <si>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</si>
  <si>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</si>
  <si>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</si>
  <si>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</si>
  <si>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</si>
  <si>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</si>
  <si>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</si>
  <si>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TOTAL REVENUE (1+2)</t>
  </si>
  <si>
    <t>1. Tax Revenue</t>
  </si>
  <si>
    <t>Direct Taxes</t>
  </si>
  <si>
    <t>Personal</t>
  </si>
  <si>
    <t>Corporate</t>
  </si>
  <si>
    <t>Pandemic Levy (individuals)</t>
  </si>
  <si>
    <t>Pandemic Levy (Corporations)</t>
  </si>
  <si>
    <t>Property</t>
  </si>
  <si>
    <t>Financial Institutions Asset Tax</t>
  </si>
  <si>
    <t>…</t>
  </si>
  <si>
    <t>Other</t>
  </si>
  <si>
    <t>Indirect Taxes</t>
  </si>
  <si>
    <t>Stamp</t>
  </si>
  <si>
    <t>VAT</t>
  </si>
  <si>
    <t>Excises</t>
  </si>
  <si>
    <t>Import Duties</t>
  </si>
  <si>
    <t>Hotel and Restaurant</t>
  </si>
  <si>
    <t>Social Responsibility Levy</t>
  </si>
  <si>
    <t>of which:</t>
  </si>
  <si>
    <t>Fuel Tax</t>
  </si>
  <si>
    <t>Room Rate/Shared Accommodation</t>
  </si>
  <si>
    <t>2. Non Tax Revenue &amp; Grants</t>
  </si>
  <si>
    <t>Non-Tax Revenue</t>
  </si>
  <si>
    <t>o/w: Foreign Exchange rate</t>
  </si>
  <si>
    <t>Grants</t>
  </si>
  <si>
    <t>Post Office - Revenue</t>
  </si>
  <si>
    <t>TOTAL EXPENDITURE (3+4)</t>
  </si>
  <si>
    <t>3. Current expenditure</t>
  </si>
  <si>
    <t xml:space="preserve">Wages and Salaries </t>
  </si>
  <si>
    <t xml:space="preserve">Goods and services </t>
  </si>
  <si>
    <t xml:space="preserve">Interest </t>
  </si>
  <si>
    <t>External</t>
  </si>
  <si>
    <t>Domestic</t>
  </si>
  <si>
    <t>Transfers and Subsidies</t>
  </si>
  <si>
    <t>Grants to Individuals</t>
  </si>
  <si>
    <t>Grants to Public Institutions</t>
  </si>
  <si>
    <t>Subsidies</t>
  </si>
  <si>
    <t>Subscriptions &amp; Contributions</t>
  </si>
  <si>
    <t>Non-Profit Agencies</t>
  </si>
  <si>
    <t>4. Capital Expenditure &amp; Net lending</t>
  </si>
  <si>
    <t>Capital Expenditure</t>
  </si>
  <si>
    <t xml:space="preserve">Net lending </t>
  </si>
  <si>
    <t>PRIMARY BALANCE</t>
  </si>
  <si>
    <t>FISCAL BALANCE</t>
  </si>
  <si>
    <t>Arrears Payments</t>
  </si>
  <si>
    <t>Other non-deficit transactions</t>
  </si>
  <si>
    <t>FINANCING</t>
  </si>
  <si>
    <t>External financing</t>
  </si>
  <si>
    <t>Capital Markets</t>
  </si>
  <si>
    <t>Project Funds</t>
  </si>
  <si>
    <t>Policy Loans</t>
  </si>
  <si>
    <t>Amortisation</t>
  </si>
  <si>
    <t>Divestment</t>
  </si>
  <si>
    <t>Domestic financing</t>
  </si>
  <si>
    <t>Central Bank</t>
  </si>
  <si>
    <t>Commercial Banks</t>
  </si>
  <si>
    <t>National Insurance Board</t>
  </si>
  <si>
    <t>Private Non-Bank</t>
  </si>
  <si>
    <t>Notes:</t>
  </si>
  <si>
    <t>Fiscal year: April-March</t>
  </si>
  <si>
    <t>Millions of Barbados dollars</t>
  </si>
  <si>
    <t>Source:</t>
  </si>
  <si>
    <t>Review of the Barbados Economy Reports; Review of Barbados' Economic Performance Reports; Press Releases (Central Bank of Barbados website http://www.centralbank.org.bb/research-publications/publications/quarterly-economic-review)</t>
  </si>
  <si>
    <t>Millions of United States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</si>
</sst>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name val="Arial MT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164" fontId="3" fillId="0" borderId="0" xfId="1" applyNumberFormat="1" applyFont="1"/>
    <xf numFmtId="0" fontId="3" fillId="0" borderId="0" xfId="1" applyFont="1"/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top" wrapText="1"/>
    </xf>
    <xf numFmtId="0" fontId="6" fillId="0" borderId="0" xfId="1" applyFont="1" applyBorder="1"/>
    <xf numFmtId="165" fontId="7" fillId="0" borderId="0" xfId="1" applyNumberFormat="1" applyFont="1" applyBorder="1" applyAlignment="1">
      <alignment wrapText="1"/>
    </xf>
    <xf numFmtId="0" fontId="7" fillId="0" borderId="0" xfId="1" applyFont="1" applyBorder="1" applyAlignment="1">
      <alignment horizontal="left" wrapText="1" indent="2"/>
    </xf>
    <xf numFmtId="165" fontId="7" fillId="0" borderId="0" xfId="2" applyNumberFormat="1" applyFont="1" applyBorder="1" applyAlignment="1">
      <alignment horizontal="right" vertical="top"/>
    </xf>
    <xf numFmtId="0" fontId="8" fillId="0" borderId="0" xfId="1" applyFont="1" applyBorder="1" applyAlignment="1">
      <alignment horizontal="left" wrapText="1" indent="3"/>
    </xf>
    <xf numFmtId="165" fontId="9" fillId="0" borderId="0" xfId="1" applyNumberFormat="1" applyFont="1"/>
    <xf numFmtId="0" fontId="10" fillId="0" borderId="0" xfId="1" applyFont="1" applyBorder="1" applyAlignment="1">
      <alignment horizontal="left" wrapText="1" indent="5"/>
    </xf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0" fontId="10" fillId="0" borderId="0" xfId="1" applyFont="1" applyBorder="1" applyAlignment="1">
      <alignment horizontal="left" wrapText="1" indent="6"/>
    </xf>
    <xf numFmtId="0" fontId="10" fillId="0" borderId="0" xfId="1" applyFont="1" applyBorder="1" applyAlignment="1">
      <alignment horizontal="left" wrapText="1" indent="7"/>
    </xf>
    <xf numFmtId="165" fontId="7" fillId="0" borderId="0" xfId="2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vertical="top" wrapText="1" indent="1"/>
    </xf>
    <xf numFmtId="0" fontId="6" fillId="0" borderId="0" xfId="1" applyFont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left" vertical="top" wrapText="1" indent="2"/>
    </xf>
    <xf numFmtId="0" fontId="10" fillId="0" borderId="0" xfId="1" applyFont="1" applyBorder="1" applyAlignment="1">
      <alignment horizontal="left" vertical="top" wrapText="1" indent="5"/>
    </xf>
    <xf numFmtId="0" fontId="10" fillId="0" borderId="0" xfId="1" applyFont="1" applyBorder="1" applyAlignment="1">
      <alignment horizontal="left" wrapText="1" indent="8"/>
    </xf>
    <xf numFmtId="0" fontId="10" fillId="0" borderId="0" xfId="1" applyFont="1" applyBorder="1" applyAlignment="1">
      <alignment horizontal="left" wrapText="1" indent="2"/>
    </xf>
    <xf numFmtId="0" fontId="4" fillId="0" borderId="0" xfId="0" applyFont="1" applyBorder="1" applyAlignment="1">
      <alignment horizontal="left" indent="2"/>
    </xf>
    <xf numFmtId="0" fontId="7" fillId="0" borderId="0" xfId="1" applyFont="1" applyBorder="1" applyAlignment="1">
      <alignment horizontal="left" vertical="center" wrapText="1"/>
    </xf>
    <xf numFmtId="165" fontId="5" fillId="0" borderId="0" xfId="1" applyNumberFormat="1" applyFont="1" applyAlignment="1">
      <alignment vertical="center"/>
    </xf>
    <xf numFmtId="0" fontId="10" fillId="0" borderId="0" xfId="1" applyFont="1" applyBorder="1" applyAlignment="1">
      <alignment horizontal="left" vertical="top" wrapText="1" indent="2"/>
    </xf>
    <xf numFmtId="0" fontId="7" fillId="0" borderId="0" xfId="1" applyFont="1" applyBorder="1" applyAlignment="1">
      <alignment horizontal="left" wrapText="1"/>
    </xf>
    <xf numFmtId="165" fontId="7" fillId="0" borderId="0" xfId="2" applyNumberFormat="1" applyFont="1" applyFill="1" applyBorder="1" applyAlignment="1"/>
    <xf numFmtId="0" fontId="8" fillId="0" borderId="0" xfId="1" applyFont="1" applyBorder="1" applyAlignment="1">
      <alignment horizontal="left" vertical="top" wrapText="1" indent="1"/>
    </xf>
    <xf numFmtId="165" fontId="8" fillId="0" borderId="0" xfId="2" applyNumberFormat="1" applyFont="1" applyFill="1" applyBorder="1" applyAlignment="1">
      <alignment vertical="top"/>
    </xf>
    <xf numFmtId="0" fontId="8" fillId="0" borderId="0" xfId="1" applyFont="1" applyBorder="1" applyAlignment="1">
      <alignment horizontal="left" wrapText="1" indent="1"/>
    </xf>
    <xf numFmtId="165" fontId="9" fillId="0" borderId="0" xfId="2" applyNumberFormat="1" applyFont="1" applyBorder="1" applyAlignment="1">
      <alignment vertical="top"/>
    </xf>
    <xf numFmtId="165" fontId="10" fillId="0" borderId="0" xfId="2" applyNumberFormat="1" applyFont="1" applyBorder="1" applyAlignment="1">
      <alignment horizontal="right" vertical="top"/>
    </xf>
    <xf numFmtId="0" fontId="3" fillId="0" borderId="0" xfId="1" applyFont="1" applyAlignment="1">
      <alignment vertical="center"/>
    </xf>
    <xf numFmtId="0" fontId="11" fillId="0" borderId="2" xfId="1" applyFont="1" applyBorder="1"/>
    <xf numFmtId="0" fontId="3" fillId="0" borderId="2" xfId="1" applyFont="1" applyBorder="1"/>
    <xf numFmtId="0" fontId="11" fillId="0" borderId="0" xfId="1" applyFont="1"/>
    <xf numFmtId="0" fontId="9" fillId="0" borderId="0" xfId="1" applyFont="1"/>
    <xf numFmtId="0" fontId="3" fillId="0" borderId="0" xfId="1" applyFont="1" applyBorder="1"/>
    <xf numFmtId="165" fontId="3" fillId="0" borderId="0" xfId="1" applyNumberFormat="1" applyFont="1" applyAlignment="1">
      <alignment vertical="center"/>
    </xf>
    <xf numFmtId="165" fontId="12" fillId="0" borderId="0" xfId="1" applyNumberFormat="1" applyFont="1"/>
    <xf numFmtId="0" fontId="13" fillId="0" borderId="0" xfId="0" applyFont="1" applyAlignment="1">
      <alignment vertical="top" wrapText="1"/>
    </xf>
    <xf numFmtId="0" fontId="9" fillId="0" borderId="0" xfId="1" applyFont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9" fillId="0" borderId="0" xfId="1" applyFont="1" applyAlignment="1">
      <alignment vertical="top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tabSelected="1" showRuler="0" topLeftCell="A2" zoomScaleNormal="100" workbookViewId="0">
      <selection activeCell="B13" sqref="B13"/>
    </sheetView>
  </sheetViews>
  <sheetFormatPr defaultRowHeight="12.75"/>
  <cols>
    <col min="1" max="1" width="45" style="3" customWidth="1"/>
    <col min="2" max="13" width="10.85546875" style="3" customWidth="1"/>
    <col min="14" max="204" width="9.140625" style="3"/>
    <col min="205" max="205" width="36.28515625" style="3" customWidth="1"/>
    <col min="206" max="213" width="9.140625" style="3"/>
    <col min="214" max="214" width="45.7109375" style="3" customWidth="1"/>
    <col min="215" max="217" width="9.140625" style="3"/>
    <col min="218" max="218" width="12" style="3" bestFit="1" customWidth="1"/>
    <col min="219" max="220" width="9.140625" style="3"/>
    <col min="221" max="221" width="13.7109375" style="3" customWidth="1"/>
    <col min="222" max="460" width="9.140625" style="3"/>
    <col min="461" max="461" width="36.28515625" style="3" customWidth="1"/>
    <col min="462" max="469" width="9.140625" style="3"/>
    <col min="470" max="470" width="45.7109375" style="3" customWidth="1"/>
    <col min="471" max="473" width="9.140625" style="3"/>
    <col min="474" max="474" width="12" style="3" bestFit="1" customWidth="1"/>
    <col min="475" max="476" width="9.140625" style="3"/>
    <col min="477" max="477" width="13.7109375" style="3" customWidth="1"/>
    <col min="478" max="716" width="9.140625" style="3"/>
    <col min="717" max="717" width="36.28515625" style="3" customWidth="1"/>
    <col min="718" max="725" width="9.140625" style="3"/>
    <col min="726" max="726" width="45.7109375" style="3" customWidth="1"/>
    <col min="727" max="729" width="9.140625" style="3"/>
    <col min="730" max="730" width="12" style="3" bestFit="1" customWidth="1"/>
    <col min="731" max="732" width="9.140625" style="3"/>
    <col min="733" max="733" width="13.7109375" style="3" customWidth="1"/>
    <col min="734" max="972" width="9.140625" style="3"/>
    <col min="973" max="973" width="36.28515625" style="3" customWidth="1"/>
    <col min="974" max="981" width="9.140625" style="3"/>
    <col min="982" max="982" width="45.7109375" style="3" customWidth="1"/>
    <col min="983" max="985" width="9.140625" style="3"/>
    <col min="986" max="986" width="12" style="3" bestFit="1" customWidth="1"/>
    <col min="987" max="988" width="9.140625" style="3"/>
    <col min="989" max="989" width="13.7109375" style="3" customWidth="1"/>
    <col min="990" max="1228" width="9.140625" style="3"/>
    <col min="1229" max="1229" width="36.28515625" style="3" customWidth="1"/>
    <col min="1230" max="1237" width="9.140625" style="3"/>
    <col min="1238" max="1238" width="45.7109375" style="3" customWidth="1"/>
    <col min="1239" max="1241" width="9.140625" style="3"/>
    <col min="1242" max="1242" width="12" style="3" bestFit="1" customWidth="1"/>
    <col min="1243" max="1244" width="9.140625" style="3"/>
    <col min="1245" max="1245" width="13.7109375" style="3" customWidth="1"/>
    <col min="1246" max="1484" width="9.140625" style="3"/>
    <col min="1485" max="1485" width="36.28515625" style="3" customWidth="1"/>
    <col min="1486" max="1493" width="9.140625" style="3"/>
    <col min="1494" max="1494" width="45.7109375" style="3" customWidth="1"/>
    <col min="1495" max="1497" width="9.140625" style="3"/>
    <col min="1498" max="1498" width="12" style="3" bestFit="1" customWidth="1"/>
    <col min="1499" max="1500" width="9.140625" style="3"/>
    <col min="1501" max="1501" width="13.7109375" style="3" customWidth="1"/>
    <col min="1502" max="1740" width="9.140625" style="3"/>
    <col min="1741" max="1741" width="36.28515625" style="3" customWidth="1"/>
    <col min="1742" max="1749" width="9.140625" style="3"/>
    <col min="1750" max="1750" width="45.7109375" style="3" customWidth="1"/>
    <col min="1751" max="1753" width="9.140625" style="3"/>
    <col min="1754" max="1754" width="12" style="3" bestFit="1" customWidth="1"/>
    <col min="1755" max="1756" width="9.140625" style="3"/>
    <col min="1757" max="1757" width="13.7109375" style="3" customWidth="1"/>
    <col min="1758" max="1996" width="9.140625" style="3"/>
    <col min="1997" max="1997" width="36.28515625" style="3" customWidth="1"/>
    <col min="1998" max="2005" width="9.140625" style="3"/>
    <col min="2006" max="2006" width="45.7109375" style="3" customWidth="1"/>
    <col min="2007" max="2009" width="9.140625" style="3"/>
    <col min="2010" max="2010" width="12" style="3" bestFit="1" customWidth="1"/>
    <col min="2011" max="2012" width="9.140625" style="3"/>
    <col min="2013" max="2013" width="13.7109375" style="3" customWidth="1"/>
    <col min="2014" max="2252" width="9.140625" style="3"/>
    <col min="2253" max="2253" width="36.28515625" style="3" customWidth="1"/>
    <col min="2254" max="2261" width="9.140625" style="3"/>
    <col min="2262" max="2262" width="45.7109375" style="3" customWidth="1"/>
    <col min="2263" max="2265" width="9.140625" style="3"/>
    <col min="2266" max="2266" width="12" style="3" bestFit="1" customWidth="1"/>
    <col min="2267" max="2268" width="9.140625" style="3"/>
    <col min="2269" max="2269" width="13.7109375" style="3" customWidth="1"/>
    <col min="2270" max="2508" width="9.140625" style="3"/>
    <col min="2509" max="2509" width="36.28515625" style="3" customWidth="1"/>
    <col min="2510" max="2517" width="9.140625" style="3"/>
    <col min="2518" max="2518" width="45.7109375" style="3" customWidth="1"/>
    <col min="2519" max="2521" width="9.140625" style="3"/>
    <col min="2522" max="2522" width="12" style="3" bestFit="1" customWidth="1"/>
    <col min="2523" max="2524" width="9.140625" style="3"/>
    <col min="2525" max="2525" width="13.7109375" style="3" customWidth="1"/>
    <col min="2526" max="2764" width="9.140625" style="3"/>
    <col min="2765" max="2765" width="36.28515625" style="3" customWidth="1"/>
    <col min="2766" max="2773" width="9.140625" style="3"/>
    <col min="2774" max="2774" width="45.7109375" style="3" customWidth="1"/>
    <col min="2775" max="2777" width="9.140625" style="3"/>
    <col min="2778" max="2778" width="12" style="3" bestFit="1" customWidth="1"/>
    <col min="2779" max="2780" width="9.140625" style="3"/>
    <col min="2781" max="2781" width="13.7109375" style="3" customWidth="1"/>
    <col min="2782" max="3020" width="9.140625" style="3"/>
    <col min="3021" max="3021" width="36.28515625" style="3" customWidth="1"/>
    <col min="3022" max="3029" width="9.140625" style="3"/>
    <col min="3030" max="3030" width="45.7109375" style="3" customWidth="1"/>
    <col min="3031" max="3033" width="9.140625" style="3"/>
    <col min="3034" max="3034" width="12" style="3" bestFit="1" customWidth="1"/>
    <col min="3035" max="3036" width="9.140625" style="3"/>
    <col min="3037" max="3037" width="13.7109375" style="3" customWidth="1"/>
    <col min="3038" max="3276" width="9.140625" style="3"/>
    <col min="3277" max="3277" width="36.28515625" style="3" customWidth="1"/>
    <col min="3278" max="3285" width="9.140625" style="3"/>
    <col min="3286" max="3286" width="45.7109375" style="3" customWidth="1"/>
    <col min="3287" max="3289" width="9.140625" style="3"/>
    <col min="3290" max="3290" width="12" style="3" bestFit="1" customWidth="1"/>
    <col min="3291" max="3292" width="9.140625" style="3"/>
    <col min="3293" max="3293" width="13.7109375" style="3" customWidth="1"/>
    <col min="3294" max="3532" width="9.140625" style="3"/>
    <col min="3533" max="3533" width="36.28515625" style="3" customWidth="1"/>
    <col min="3534" max="3541" width="9.140625" style="3"/>
    <col min="3542" max="3542" width="45.7109375" style="3" customWidth="1"/>
    <col min="3543" max="3545" width="9.140625" style="3"/>
    <col min="3546" max="3546" width="12" style="3" bestFit="1" customWidth="1"/>
    <col min="3547" max="3548" width="9.140625" style="3"/>
    <col min="3549" max="3549" width="13.7109375" style="3" customWidth="1"/>
    <col min="3550" max="3788" width="9.140625" style="3"/>
    <col min="3789" max="3789" width="36.28515625" style="3" customWidth="1"/>
    <col min="3790" max="3797" width="9.140625" style="3"/>
    <col min="3798" max="3798" width="45.7109375" style="3" customWidth="1"/>
    <col min="3799" max="3801" width="9.140625" style="3"/>
    <col min="3802" max="3802" width="12" style="3" bestFit="1" customWidth="1"/>
    <col min="3803" max="3804" width="9.140625" style="3"/>
    <col min="3805" max="3805" width="13.7109375" style="3" customWidth="1"/>
    <col min="3806" max="4044" width="9.140625" style="3"/>
    <col min="4045" max="4045" width="36.28515625" style="3" customWidth="1"/>
    <col min="4046" max="4053" width="9.140625" style="3"/>
    <col min="4054" max="4054" width="45.7109375" style="3" customWidth="1"/>
    <col min="4055" max="4057" width="9.140625" style="3"/>
    <col min="4058" max="4058" width="12" style="3" bestFit="1" customWidth="1"/>
    <col min="4059" max="4060" width="9.140625" style="3"/>
    <col min="4061" max="4061" width="13.7109375" style="3" customWidth="1"/>
    <col min="4062" max="4300" width="9.140625" style="3"/>
    <col min="4301" max="4301" width="36.28515625" style="3" customWidth="1"/>
    <col min="4302" max="4309" width="9.140625" style="3"/>
    <col min="4310" max="4310" width="45.7109375" style="3" customWidth="1"/>
    <col min="4311" max="4313" width="9.140625" style="3"/>
    <col min="4314" max="4314" width="12" style="3" bestFit="1" customWidth="1"/>
    <col min="4315" max="4316" width="9.140625" style="3"/>
    <col min="4317" max="4317" width="13.7109375" style="3" customWidth="1"/>
    <col min="4318" max="4556" width="9.140625" style="3"/>
    <col min="4557" max="4557" width="36.28515625" style="3" customWidth="1"/>
    <col min="4558" max="4565" width="9.140625" style="3"/>
    <col min="4566" max="4566" width="45.7109375" style="3" customWidth="1"/>
    <col min="4567" max="4569" width="9.140625" style="3"/>
    <col min="4570" max="4570" width="12" style="3" bestFit="1" customWidth="1"/>
    <col min="4571" max="4572" width="9.140625" style="3"/>
    <col min="4573" max="4573" width="13.7109375" style="3" customWidth="1"/>
    <col min="4574" max="4812" width="9.140625" style="3"/>
    <col min="4813" max="4813" width="36.28515625" style="3" customWidth="1"/>
    <col min="4814" max="4821" width="9.140625" style="3"/>
    <col min="4822" max="4822" width="45.7109375" style="3" customWidth="1"/>
    <col min="4823" max="4825" width="9.140625" style="3"/>
    <col min="4826" max="4826" width="12" style="3" bestFit="1" customWidth="1"/>
    <col min="4827" max="4828" width="9.140625" style="3"/>
    <col min="4829" max="4829" width="13.7109375" style="3" customWidth="1"/>
    <col min="4830" max="5068" width="9.140625" style="3"/>
    <col min="5069" max="5069" width="36.28515625" style="3" customWidth="1"/>
    <col min="5070" max="5077" width="9.140625" style="3"/>
    <col min="5078" max="5078" width="45.7109375" style="3" customWidth="1"/>
    <col min="5079" max="5081" width="9.140625" style="3"/>
    <col min="5082" max="5082" width="12" style="3" bestFit="1" customWidth="1"/>
    <col min="5083" max="5084" width="9.140625" style="3"/>
    <col min="5085" max="5085" width="13.7109375" style="3" customWidth="1"/>
    <col min="5086" max="5324" width="9.140625" style="3"/>
    <col min="5325" max="5325" width="36.28515625" style="3" customWidth="1"/>
    <col min="5326" max="5333" width="9.140625" style="3"/>
    <col min="5334" max="5334" width="45.7109375" style="3" customWidth="1"/>
    <col min="5335" max="5337" width="9.140625" style="3"/>
    <col min="5338" max="5338" width="12" style="3" bestFit="1" customWidth="1"/>
    <col min="5339" max="5340" width="9.140625" style="3"/>
    <col min="5341" max="5341" width="13.7109375" style="3" customWidth="1"/>
    <col min="5342" max="5580" width="9.140625" style="3"/>
    <col min="5581" max="5581" width="36.28515625" style="3" customWidth="1"/>
    <col min="5582" max="5589" width="9.140625" style="3"/>
    <col min="5590" max="5590" width="45.7109375" style="3" customWidth="1"/>
    <col min="5591" max="5593" width="9.140625" style="3"/>
    <col min="5594" max="5594" width="12" style="3" bestFit="1" customWidth="1"/>
    <col min="5595" max="5596" width="9.140625" style="3"/>
    <col min="5597" max="5597" width="13.7109375" style="3" customWidth="1"/>
    <col min="5598" max="5836" width="9.140625" style="3"/>
    <col min="5837" max="5837" width="36.28515625" style="3" customWidth="1"/>
    <col min="5838" max="5845" width="9.140625" style="3"/>
    <col min="5846" max="5846" width="45.7109375" style="3" customWidth="1"/>
    <col min="5847" max="5849" width="9.140625" style="3"/>
    <col min="5850" max="5850" width="12" style="3" bestFit="1" customWidth="1"/>
    <col min="5851" max="5852" width="9.140625" style="3"/>
    <col min="5853" max="5853" width="13.7109375" style="3" customWidth="1"/>
    <col min="5854" max="6092" width="9.140625" style="3"/>
    <col min="6093" max="6093" width="36.28515625" style="3" customWidth="1"/>
    <col min="6094" max="6101" width="9.140625" style="3"/>
    <col min="6102" max="6102" width="45.7109375" style="3" customWidth="1"/>
    <col min="6103" max="6105" width="9.140625" style="3"/>
    <col min="6106" max="6106" width="12" style="3" bestFit="1" customWidth="1"/>
    <col min="6107" max="6108" width="9.140625" style="3"/>
    <col min="6109" max="6109" width="13.7109375" style="3" customWidth="1"/>
    <col min="6110" max="6348" width="9.140625" style="3"/>
    <col min="6349" max="6349" width="36.28515625" style="3" customWidth="1"/>
    <col min="6350" max="6357" width="9.140625" style="3"/>
    <col min="6358" max="6358" width="45.7109375" style="3" customWidth="1"/>
    <col min="6359" max="6361" width="9.140625" style="3"/>
    <col min="6362" max="6362" width="12" style="3" bestFit="1" customWidth="1"/>
    <col min="6363" max="6364" width="9.140625" style="3"/>
    <col min="6365" max="6365" width="13.7109375" style="3" customWidth="1"/>
    <col min="6366" max="6604" width="9.140625" style="3"/>
    <col min="6605" max="6605" width="36.28515625" style="3" customWidth="1"/>
    <col min="6606" max="6613" width="9.140625" style="3"/>
    <col min="6614" max="6614" width="45.7109375" style="3" customWidth="1"/>
    <col min="6615" max="6617" width="9.140625" style="3"/>
    <col min="6618" max="6618" width="12" style="3" bestFit="1" customWidth="1"/>
    <col min="6619" max="6620" width="9.140625" style="3"/>
    <col min="6621" max="6621" width="13.7109375" style="3" customWidth="1"/>
    <col min="6622" max="6860" width="9.140625" style="3"/>
    <col min="6861" max="6861" width="36.28515625" style="3" customWidth="1"/>
    <col min="6862" max="6869" width="9.140625" style="3"/>
    <col min="6870" max="6870" width="45.7109375" style="3" customWidth="1"/>
    <col min="6871" max="6873" width="9.140625" style="3"/>
    <col min="6874" max="6874" width="12" style="3" bestFit="1" customWidth="1"/>
    <col min="6875" max="6876" width="9.140625" style="3"/>
    <col min="6877" max="6877" width="13.7109375" style="3" customWidth="1"/>
    <col min="6878" max="7116" width="9.140625" style="3"/>
    <col min="7117" max="7117" width="36.28515625" style="3" customWidth="1"/>
    <col min="7118" max="7125" width="9.140625" style="3"/>
    <col min="7126" max="7126" width="45.7109375" style="3" customWidth="1"/>
    <col min="7127" max="7129" width="9.140625" style="3"/>
    <col min="7130" max="7130" width="12" style="3" bestFit="1" customWidth="1"/>
    <col min="7131" max="7132" width="9.140625" style="3"/>
    <col min="7133" max="7133" width="13.7109375" style="3" customWidth="1"/>
    <col min="7134" max="7372" width="9.140625" style="3"/>
    <col min="7373" max="7373" width="36.28515625" style="3" customWidth="1"/>
    <col min="7374" max="7381" width="9.140625" style="3"/>
    <col min="7382" max="7382" width="45.7109375" style="3" customWidth="1"/>
    <col min="7383" max="7385" width="9.140625" style="3"/>
    <col min="7386" max="7386" width="12" style="3" bestFit="1" customWidth="1"/>
    <col min="7387" max="7388" width="9.140625" style="3"/>
    <col min="7389" max="7389" width="13.7109375" style="3" customWidth="1"/>
    <col min="7390" max="7628" width="9.140625" style="3"/>
    <col min="7629" max="7629" width="36.28515625" style="3" customWidth="1"/>
    <col min="7630" max="7637" width="9.140625" style="3"/>
    <col min="7638" max="7638" width="45.7109375" style="3" customWidth="1"/>
    <col min="7639" max="7641" width="9.140625" style="3"/>
    <col min="7642" max="7642" width="12" style="3" bestFit="1" customWidth="1"/>
    <col min="7643" max="7644" width="9.140625" style="3"/>
    <col min="7645" max="7645" width="13.7109375" style="3" customWidth="1"/>
    <col min="7646" max="7884" width="9.140625" style="3"/>
    <col min="7885" max="7885" width="36.28515625" style="3" customWidth="1"/>
    <col min="7886" max="7893" width="9.140625" style="3"/>
    <col min="7894" max="7894" width="45.7109375" style="3" customWidth="1"/>
    <col min="7895" max="7897" width="9.140625" style="3"/>
    <col min="7898" max="7898" width="12" style="3" bestFit="1" customWidth="1"/>
    <col min="7899" max="7900" width="9.140625" style="3"/>
    <col min="7901" max="7901" width="13.7109375" style="3" customWidth="1"/>
    <col min="7902" max="8140" width="9.140625" style="3"/>
    <col min="8141" max="8141" width="36.28515625" style="3" customWidth="1"/>
    <col min="8142" max="8149" width="9.140625" style="3"/>
    <col min="8150" max="8150" width="45.7109375" style="3" customWidth="1"/>
    <col min="8151" max="8153" width="9.140625" style="3"/>
    <col min="8154" max="8154" width="12" style="3" bestFit="1" customWidth="1"/>
    <col min="8155" max="8156" width="9.140625" style="3"/>
    <col min="8157" max="8157" width="13.7109375" style="3" customWidth="1"/>
    <col min="8158" max="8396" width="9.140625" style="3"/>
    <col min="8397" max="8397" width="36.28515625" style="3" customWidth="1"/>
    <col min="8398" max="8405" width="9.140625" style="3"/>
    <col min="8406" max="8406" width="45.7109375" style="3" customWidth="1"/>
    <col min="8407" max="8409" width="9.140625" style="3"/>
    <col min="8410" max="8410" width="12" style="3" bestFit="1" customWidth="1"/>
    <col min="8411" max="8412" width="9.140625" style="3"/>
    <col min="8413" max="8413" width="13.7109375" style="3" customWidth="1"/>
    <col min="8414" max="8652" width="9.140625" style="3"/>
    <col min="8653" max="8653" width="36.28515625" style="3" customWidth="1"/>
    <col min="8654" max="8661" width="9.140625" style="3"/>
    <col min="8662" max="8662" width="45.7109375" style="3" customWidth="1"/>
    <col min="8663" max="8665" width="9.140625" style="3"/>
    <col min="8666" max="8666" width="12" style="3" bestFit="1" customWidth="1"/>
    <col min="8667" max="8668" width="9.140625" style="3"/>
    <col min="8669" max="8669" width="13.7109375" style="3" customWidth="1"/>
    <col min="8670" max="8908" width="9.140625" style="3"/>
    <col min="8909" max="8909" width="36.28515625" style="3" customWidth="1"/>
    <col min="8910" max="8917" width="9.140625" style="3"/>
    <col min="8918" max="8918" width="45.7109375" style="3" customWidth="1"/>
    <col min="8919" max="8921" width="9.140625" style="3"/>
    <col min="8922" max="8922" width="12" style="3" bestFit="1" customWidth="1"/>
    <col min="8923" max="8924" width="9.140625" style="3"/>
    <col min="8925" max="8925" width="13.7109375" style="3" customWidth="1"/>
    <col min="8926" max="9164" width="9.140625" style="3"/>
    <col min="9165" max="9165" width="36.28515625" style="3" customWidth="1"/>
    <col min="9166" max="9173" width="9.140625" style="3"/>
    <col min="9174" max="9174" width="45.7109375" style="3" customWidth="1"/>
    <col min="9175" max="9177" width="9.140625" style="3"/>
    <col min="9178" max="9178" width="12" style="3" bestFit="1" customWidth="1"/>
    <col min="9179" max="9180" width="9.140625" style="3"/>
    <col min="9181" max="9181" width="13.7109375" style="3" customWidth="1"/>
    <col min="9182" max="9420" width="9.140625" style="3"/>
    <col min="9421" max="9421" width="36.28515625" style="3" customWidth="1"/>
    <col min="9422" max="9429" width="9.140625" style="3"/>
    <col min="9430" max="9430" width="45.7109375" style="3" customWidth="1"/>
    <col min="9431" max="9433" width="9.140625" style="3"/>
    <col min="9434" max="9434" width="12" style="3" bestFit="1" customWidth="1"/>
    <col min="9435" max="9436" width="9.140625" style="3"/>
    <col min="9437" max="9437" width="13.7109375" style="3" customWidth="1"/>
    <col min="9438" max="9676" width="9.140625" style="3"/>
    <col min="9677" max="9677" width="36.28515625" style="3" customWidth="1"/>
    <col min="9678" max="9685" width="9.140625" style="3"/>
    <col min="9686" max="9686" width="45.7109375" style="3" customWidth="1"/>
    <col min="9687" max="9689" width="9.140625" style="3"/>
    <col min="9690" max="9690" width="12" style="3" bestFit="1" customWidth="1"/>
    <col min="9691" max="9692" width="9.140625" style="3"/>
    <col min="9693" max="9693" width="13.7109375" style="3" customWidth="1"/>
    <col min="9694" max="9932" width="9.140625" style="3"/>
    <col min="9933" max="9933" width="36.28515625" style="3" customWidth="1"/>
    <col min="9934" max="9941" width="9.140625" style="3"/>
    <col min="9942" max="9942" width="45.7109375" style="3" customWidth="1"/>
    <col min="9943" max="9945" width="9.140625" style="3"/>
    <col min="9946" max="9946" width="12" style="3" bestFit="1" customWidth="1"/>
    <col min="9947" max="9948" width="9.140625" style="3"/>
    <col min="9949" max="9949" width="13.7109375" style="3" customWidth="1"/>
    <col min="9950" max="10188" width="9.140625" style="3"/>
    <col min="10189" max="10189" width="36.28515625" style="3" customWidth="1"/>
    <col min="10190" max="10197" width="9.140625" style="3"/>
    <col min="10198" max="10198" width="45.7109375" style="3" customWidth="1"/>
    <col min="10199" max="10201" width="9.140625" style="3"/>
    <col min="10202" max="10202" width="12" style="3" bestFit="1" customWidth="1"/>
    <col min="10203" max="10204" width="9.140625" style="3"/>
    <col min="10205" max="10205" width="13.7109375" style="3" customWidth="1"/>
    <col min="10206" max="10444" width="9.140625" style="3"/>
    <col min="10445" max="10445" width="36.28515625" style="3" customWidth="1"/>
    <col min="10446" max="10453" width="9.140625" style="3"/>
    <col min="10454" max="10454" width="45.7109375" style="3" customWidth="1"/>
    <col min="10455" max="10457" width="9.140625" style="3"/>
    <col min="10458" max="10458" width="12" style="3" bestFit="1" customWidth="1"/>
    <col min="10459" max="10460" width="9.140625" style="3"/>
    <col min="10461" max="10461" width="13.7109375" style="3" customWidth="1"/>
    <col min="10462" max="10700" width="9.140625" style="3"/>
    <col min="10701" max="10701" width="36.28515625" style="3" customWidth="1"/>
    <col min="10702" max="10709" width="9.140625" style="3"/>
    <col min="10710" max="10710" width="45.7109375" style="3" customWidth="1"/>
    <col min="10711" max="10713" width="9.140625" style="3"/>
    <col min="10714" max="10714" width="12" style="3" bestFit="1" customWidth="1"/>
    <col min="10715" max="10716" width="9.140625" style="3"/>
    <col min="10717" max="10717" width="13.7109375" style="3" customWidth="1"/>
    <col min="10718" max="10956" width="9.140625" style="3"/>
    <col min="10957" max="10957" width="36.28515625" style="3" customWidth="1"/>
    <col min="10958" max="10965" width="9.140625" style="3"/>
    <col min="10966" max="10966" width="45.7109375" style="3" customWidth="1"/>
    <col min="10967" max="10969" width="9.140625" style="3"/>
    <col min="10970" max="10970" width="12" style="3" bestFit="1" customWidth="1"/>
    <col min="10971" max="10972" width="9.140625" style="3"/>
    <col min="10973" max="10973" width="13.7109375" style="3" customWidth="1"/>
    <col min="10974" max="11212" width="9.140625" style="3"/>
    <col min="11213" max="11213" width="36.28515625" style="3" customWidth="1"/>
    <col min="11214" max="11221" width="9.140625" style="3"/>
    <col min="11222" max="11222" width="45.7109375" style="3" customWidth="1"/>
    <col min="11223" max="11225" width="9.140625" style="3"/>
    <col min="11226" max="11226" width="12" style="3" bestFit="1" customWidth="1"/>
    <col min="11227" max="11228" width="9.140625" style="3"/>
    <col min="11229" max="11229" width="13.7109375" style="3" customWidth="1"/>
    <col min="11230" max="11468" width="9.140625" style="3"/>
    <col min="11469" max="11469" width="36.28515625" style="3" customWidth="1"/>
    <col min="11470" max="11477" width="9.140625" style="3"/>
    <col min="11478" max="11478" width="45.7109375" style="3" customWidth="1"/>
    <col min="11479" max="11481" width="9.140625" style="3"/>
    <col min="11482" max="11482" width="12" style="3" bestFit="1" customWidth="1"/>
    <col min="11483" max="11484" width="9.140625" style="3"/>
    <col min="11485" max="11485" width="13.7109375" style="3" customWidth="1"/>
    <col min="11486" max="11724" width="9.140625" style="3"/>
    <col min="11725" max="11725" width="36.28515625" style="3" customWidth="1"/>
    <col min="11726" max="11733" width="9.140625" style="3"/>
    <col min="11734" max="11734" width="45.7109375" style="3" customWidth="1"/>
    <col min="11735" max="11737" width="9.140625" style="3"/>
    <col min="11738" max="11738" width="12" style="3" bestFit="1" customWidth="1"/>
    <col min="11739" max="11740" width="9.140625" style="3"/>
    <col min="11741" max="11741" width="13.7109375" style="3" customWidth="1"/>
    <col min="11742" max="11980" width="9.140625" style="3"/>
    <col min="11981" max="11981" width="36.28515625" style="3" customWidth="1"/>
    <col min="11982" max="11989" width="9.140625" style="3"/>
    <col min="11990" max="11990" width="45.7109375" style="3" customWidth="1"/>
    <col min="11991" max="11993" width="9.140625" style="3"/>
    <col min="11994" max="11994" width="12" style="3" bestFit="1" customWidth="1"/>
    <col min="11995" max="11996" width="9.140625" style="3"/>
    <col min="11997" max="11997" width="13.7109375" style="3" customWidth="1"/>
    <col min="11998" max="12236" width="9.140625" style="3"/>
    <col min="12237" max="12237" width="36.28515625" style="3" customWidth="1"/>
    <col min="12238" max="12245" width="9.140625" style="3"/>
    <col min="12246" max="12246" width="45.7109375" style="3" customWidth="1"/>
    <col min="12247" max="12249" width="9.140625" style="3"/>
    <col min="12250" max="12250" width="12" style="3" bestFit="1" customWidth="1"/>
    <col min="12251" max="12252" width="9.140625" style="3"/>
    <col min="12253" max="12253" width="13.7109375" style="3" customWidth="1"/>
    <col min="12254" max="12492" width="9.140625" style="3"/>
    <col min="12493" max="12493" width="36.28515625" style="3" customWidth="1"/>
    <col min="12494" max="12501" width="9.140625" style="3"/>
    <col min="12502" max="12502" width="45.7109375" style="3" customWidth="1"/>
    <col min="12503" max="12505" width="9.140625" style="3"/>
    <col min="12506" max="12506" width="12" style="3" bestFit="1" customWidth="1"/>
    <col min="12507" max="12508" width="9.140625" style="3"/>
    <col min="12509" max="12509" width="13.7109375" style="3" customWidth="1"/>
    <col min="12510" max="12748" width="9.140625" style="3"/>
    <col min="12749" max="12749" width="36.28515625" style="3" customWidth="1"/>
    <col min="12750" max="12757" width="9.140625" style="3"/>
    <col min="12758" max="12758" width="45.7109375" style="3" customWidth="1"/>
    <col min="12759" max="12761" width="9.140625" style="3"/>
    <col min="12762" max="12762" width="12" style="3" bestFit="1" customWidth="1"/>
    <col min="12763" max="12764" width="9.140625" style="3"/>
    <col min="12765" max="12765" width="13.7109375" style="3" customWidth="1"/>
    <col min="12766" max="13004" width="9.140625" style="3"/>
    <col min="13005" max="13005" width="36.28515625" style="3" customWidth="1"/>
    <col min="13006" max="13013" width="9.140625" style="3"/>
    <col min="13014" max="13014" width="45.7109375" style="3" customWidth="1"/>
    <col min="13015" max="13017" width="9.140625" style="3"/>
    <col min="13018" max="13018" width="12" style="3" bestFit="1" customWidth="1"/>
    <col min="13019" max="13020" width="9.140625" style="3"/>
    <col min="13021" max="13021" width="13.7109375" style="3" customWidth="1"/>
    <col min="13022" max="13260" width="9.140625" style="3"/>
    <col min="13261" max="13261" width="36.28515625" style="3" customWidth="1"/>
    <col min="13262" max="13269" width="9.140625" style="3"/>
    <col min="13270" max="13270" width="45.7109375" style="3" customWidth="1"/>
    <col min="13271" max="13273" width="9.140625" style="3"/>
    <col min="13274" max="13274" width="12" style="3" bestFit="1" customWidth="1"/>
    <col min="13275" max="13276" width="9.140625" style="3"/>
    <col min="13277" max="13277" width="13.7109375" style="3" customWidth="1"/>
    <col min="13278" max="13516" width="9.140625" style="3"/>
    <col min="13517" max="13517" width="36.28515625" style="3" customWidth="1"/>
    <col min="13518" max="13525" width="9.140625" style="3"/>
    <col min="13526" max="13526" width="45.7109375" style="3" customWidth="1"/>
    <col min="13527" max="13529" width="9.140625" style="3"/>
    <col min="13530" max="13530" width="12" style="3" bestFit="1" customWidth="1"/>
    <col min="13531" max="13532" width="9.140625" style="3"/>
    <col min="13533" max="13533" width="13.7109375" style="3" customWidth="1"/>
    <col min="13534" max="13772" width="9.140625" style="3"/>
    <col min="13773" max="13773" width="36.28515625" style="3" customWidth="1"/>
    <col min="13774" max="13781" width="9.140625" style="3"/>
    <col min="13782" max="13782" width="45.7109375" style="3" customWidth="1"/>
    <col min="13783" max="13785" width="9.140625" style="3"/>
    <col min="13786" max="13786" width="12" style="3" bestFit="1" customWidth="1"/>
    <col min="13787" max="13788" width="9.140625" style="3"/>
    <col min="13789" max="13789" width="13.7109375" style="3" customWidth="1"/>
    <col min="13790" max="14028" width="9.140625" style="3"/>
    <col min="14029" max="14029" width="36.28515625" style="3" customWidth="1"/>
    <col min="14030" max="14037" width="9.140625" style="3"/>
    <col min="14038" max="14038" width="45.7109375" style="3" customWidth="1"/>
    <col min="14039" max="14041" width="9.140625" style="3"/>
    <col min="14042" max="14042" width="12" style="3" bestFit="1" customWidth="1"/>
    <col min="14043" max="14044" width="9.140625" style="3"/>
    <col min="14045" max="14045" width="13.7109375" style="3" customWidth="1"/>
    <col min="14046" max="14284" width="9.140625" style="3"/>
    <col min="14285" max="14285" width="36.28515625" style="3" customWidth="1"/>
    <col min="14286" max="14293" width="9.140625" style="3"/>
    <col min="14294" max="14294" width="45.7109375" style="3" customWidth="1"/>
    <col min="14295" max="14297" width="9.140625" style="3"/>
    <col min="14298" max="14298" width="12" style="3" bestFit="1" customWidth="1"/>
    <col min="14299" max="14300" width="9.140625" style="3"/>
    <col min="14301" max="14301" width="13.7109375" style="3" customWidth="1"/>
    <col min="14302" max="14540" width="9.140625" style="3"/>
    <col min="14541" max="14541" width="36.28515625" style="3" customWidth="1"/>
    <col min="14542" max="14549" width="9.140625" style="3"/>
    <col min="14550" max="14550" width="45.7109375" style="3" customWidth="1"/>
    <col min="14551" max="14553" width="9.140625" style="3"/>
    <col min="14554" max="14554" width="12" style="3" bestFit="1" customWidth="1"/>
    <col min="14555" max="14556" width="9.140625" style="3"/>
    <col min="14557" max="14557" width="13.7109375" style="3" customWidth="1"/>
    <col min="14558" max="14796" width="9.140625" style="3"/>
    <col min="14797" max="14797" width="36.28515625" style="3" customWidth="1"/>
    <col min="14798" max="14805" width="9.140625" style="3"/>
    <col min="14806" max="14806" width="45.7109375" style="3" customWidth="1"/>
    <col min="14807" max="14809" width="9.140625" style="3"/>
    <col min="14810" max="14810" width="12" style="3" bestFit="1" customWidth="1"/>
    <col min="14811" max="14812" width="9.140625" style="3"/>
    <col min="14813" max="14813" width="13.7109375" style="3" customWidth="1"/>
    <col min="14814" max="15052" width="9.140625" style="3"/>
    <col min="15053" max="15053" width="36.28515625" style="3" customWidth="1"/>
    <col min="15054" max="15061" width="9.140625" style="3"/>
    <col min="15062" max="15062" width="45.7109375" style="3" customWidth="1"/>
    <col min="15063" max="15065" width="9.140625" style="3"/>
    <col min="15066" max="15066" width="12" style="3" bestFit="1" customWidth="1"/>
    <col min="15067" max="15068" width="9.140625" style="3"/>
    <col min="15069" max="15069" width="13.7109375" style="3" customWidth="1"/>
    <col min="15070" max="15308" width="9.140625" style="3"/>
    <col min="15309" max="15309" width="36.28515625" style="3" customWidth="1"/>
    <col min="15310" max="15317" width="9.140625" style="3"/>
    <col min="15318" max="15318" width="45.7109375" style="3" customWidth="1"/>
    <col min="15319" max="15321" width="9.140625" style="3"/>
    <col min="15322" max="15322" width="12" style="3" bestFit="1" customWidth="1"/>
    <col min="15323" max="15324" width="9.140625" style="3"/>
    <col min="15325" max="15325" width="13.7109375" style="3" customWidth="1"/>
    <col min="15326" max="15564" width="9.140625" style="3"/>
    <col min="15565" max="15565" width="36.28515625" style="3" customWidth="1"/>
    <col min="15566" max="15573" width="9.140625" style="3"/>
    <col min="15574" max="15574" width="45.7109375" style="3" customWidth="1"/>
    <col min="15575" max="15577" width="9.140625" style="3"/>
    <col min="15578" max="15578" width="12" style="3" bestFit="1" customWidth="1"/>
    <col min="15579" max="15580" width="9.140625" style="3"/>
    <col min="15581" max="15581" width="13.7109375" style="3" customWidth="1"/>
    <col min="15582" max="15820" width="9.140625" style="3"/>
    <col min="15821" max="15821" width="36.28515625" style="3" customWidth="1"/>
    <col min="15822" max="15829" width="9.140625" style="3"/>
    <col min="15830" max="15830" width="45.7109375" style="3" customWidth="1"/>
    <col min="15831" max="15833" width="9.140625" style="3"/>
    <col min="15834" max="15834" width="12" style="3" bestFit="1" customWidth="1"/>
    <col min="15835" max="15836" width="9.140625" style="3"/>
    <col min="15837" max="15837" width="13.7109375" style="3" customWidth="1"/>
    <col min="15838" max="16076" width="9.140625" style="3"/>
    <col min="16077" max="16077" width="36.28515625" style="3" customWidth="1"/>
    <col min="16078" max="16085" width="9.140625" style="3"/>
    <col min="16086" max="16086" width="45.7109375" style="3" customWidth="1"/>
    <col min="16087" max="16089" width="9.140625" style="3"/>
    <col min="16090" max="16090" width="12" style="3" bestFit="1" customWidth="1"/>
    <col min="16091" max="16092" width="9.140625" style="3"/>
    <col min="16093" max="16093" width="13.7109375" style="3" customWidth="1"/>
    <col min="16094" max="16384" width="9.140625" style="3"/>
  </cols>
  <sheetData>
    <row r="1" spans="1:13" hidden="1">
      <c r="A1" s="1" t="s">
        <v>0</v>
      </c>
      <c r="B1" s="2">
        <v>1.35</v>
      </c>
      <c r="C1" s="2">
        <v>1.35</v>
      </c>
      <c r="D1" s="2">
        <v>1.35</v>
      </c>
      <c r="E1" s="2">
        <v>1.35</v>
      </c>
      <c r="F1" s="2">
        <v>1.35</v>
      </c>
      <c r="G1" s="2">
        <v>1.35</v>
      </c>
      <c r="H1" s="2">
        <v>1.35</v>
      </c>
      <c r="I1" s="2">
        <v>1.35</v>
      </c>
      <c r="J1" s="2">
        <v>1.35</v>
      </c>
      <c r="K1" s="2">
        <v>1.35</v>
      </c>
      <c r="L1" s="2">
        <v>1.35</v>
      </c>
      <c r="M1" s="2">
        <v>1.35</v>
      </c>
    </row>
    <row r="4" spans="1:13">
      <c r="A4" s="4" t="s">
        <v>1</v>
      </c>
    </row>
    <row r="5" spans="1:13">
      <c r="A5" s="4" t="s">
        <v>2</v>
      </c>
    </row>
    <row r="6" spans="1:13">
      <c r="A6" s="4"/>
    </row>
    <row r="7" spans="1:13">
      <c r="A7" s="5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9.5" customHeight="1" thickBot="1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</row>
    <row r="9" spans="1:13">
      <c r="A9" s="9"/>
    </row>
    <row r="10" spans="1:13">
      <c r="A10" s="10" t="s">
        <v>17</v>
      </c>
      <c r="B10" s="11">
        <f t="shared" ref="B10:M10" si="0">B11+B32</f>
        <v>3317.355</v>
      </c>
      <c r="C10" s="11">
        <f t="shared" si="0"/>
        <v>3151.3590000000004</v>
      </c>
      <c r="D10" s="11">
        <f t="shared" si="0"/>
        <v>3249.8549999999996</v>
      </c>
      <c r="E10" s="11">
        <f t="shared" si="0"/>
        <v>3318.7860000000001</v>
      </c>
      <c r="F10" s="11">
        <f t="shared" si="0"/>
        <v>3717.8999999999996</v>
      </c>
      <c r="G10" s="11">
        <f t="shared" si="0"/>
        <v>3841.29</v>
      </c>
      <c r="H10" s="11">
        <f t="shared" si="0"/>
        <v>4141.9890000000005</v>
      </c>
      <c r="I10" s="11">
        <f t="shared" si="0"/>
        <v>4135.8465000000006</v>
      </c>
      <c r="J10" s="11">
        <f t="shared" si="0"/>
        <v>3548.4345000000003</v>
      </c>
      <c r="K10" s="11">
        <f t="shared" si="0"/>
        <v>3918.4154999999996</v>
      </c>
      <c r="L10" s="11">
        <f t="shared" si="0"/>
        <v>4609.4400000000005</v>
      </c>
      <c r="M10" s="11">
        <f t="shared" si="0"/>
        <v>4696.7849999999989</v>
      </c>
    </row>
    <row r="11" spans="1:13">
      <c r="A11" s="12" t="s">
        <v>18</v>
      </c>
      <c r="B11" s="13">
        <f t="shared" ref="B11:M11" si="1">B12+B20</f>
        <v>3025.08</v>
      </c>
      <c r="C11" s="13">
        <f t="shared" si="1"/>
        <v>2911.1940000000004</v>
      </c>
      <c r="D11" s="13">
        <f t="shared" si="1"/>
        <v>2946.7799999999997</v>
      </c>
      <c r="E11" s="13">
        <f t="shared" si="1"/>
        <v>3059.5050000000001</v>
      </c>
      <c r="F11" s="13">
        <f t="shared" si="1"/>
        <v>3367.5749999999998</v>
      </c>
      <c r="G11" s="13">
        <f t="shared" si="1"/>
        <v>3586.0050000000001</v>
      </c>
      <c r="H11" s="13">
        <f t="shared" si="1"/>
        <v>3796.7940000000008</v>
      </c>
      <c r="I11" s="13">
        <f t="shared" si="1"/>
        <v>3741.0525000000002</v>
      </c>
      <c r="J11" s="13">
        <f t="shared" si="1"/>
        <v>3223.5840000000003</v>
      </c>
      <c r="K11" s="13">
        <f t="shared" si="1"/>
        <v>3572.2754999999997</v>
      </c>
      <c r="L11" s="13">
        <f t="shared" si="1"/>
        <v>4199.3100000000004</v>
      </c>
      <c r="M11" s="13">
        <f t="shared" si="1"/>
        <v>4327.4249999999993</v>
      </c>
    </row>
    <row r="12" spans="1:13">
      <c r="A12" s="14" t="s">
        <v>19</v>
      </c>
      <c r="B12" s="15">
        <f t="shared" ref="B12:M12" si="2">SUM(B13:B19)</f>
        <v>1212.1650000000002</v>
      </c>
      <c r="C12" s="15">
        <f t="shared" si="2"/>
        <v>1098.144</v>
      </c>
      <c r="D12" s="15">
        <f t="shared" si="2"/>
        <v>1216.3499999999999</v>
      </c>
      <c r="E12" s="15">
        <f t="shared" si="2"/>
        <v>1182.0600000000002</v>
      </c>
      <c r="F12" s="15">
        <f t="shared" si="2"/>
        <v>1310.1209999999999</v>
      </c>
      <c r="G12" s="15">
        <f t="shared" si="2"/>
        <v>1308.0150000000001</v>
      </c>
      <c r="H12" s="15">
        <f t="shared" si="2"/>
        <v>1521.2610000000002</v>
      </c>
      <c r="I12" s="15">
        <f t="shared" si="2"/>
        <v>1464.3180000000002</v>
      </c>
      <c r="J12" s="15">
        <f t="shared" si="2"/>
        <v>1623.9015000000002</v>
      </c>
      <c r="K12" s="15">
        <f t="shared" si="2"/>
        <v>1550.1105</v>
      </c>
      <c r="L12" s="15">
        <f t="shared" si="2"/>
        <v>1864.62</v>
      </c>
      <c r="M12" s="15">
        <f t="shared" si="2"/>
        <v>1862.7299999999998</v>
      </c>
    </row>
    <row r="13" spans="1:13">
      <c r="A13" s="16" t="s">
        <v>20</v>
      </c>
      <c r="B13" s="17">
        <f t="shared" ref="B13:M13" si="3">B92*B$1</f>
        <v>536.35500000000002</v>
      </c>
      <c r="C13" s="17">
        <f t="shared" si="3"/>
        <v>492.43950000000007</v>
      </c>
      <c r="D13" s="17">
        <f t="shared" si="3"/>
        <v>556.875</v>
      </c>
      <c r="E13" s="17">
        <f t="shared" si="3"/>
        <v>535.68000000000006</v>
      </c>
      <c r="F13" s="17">
        <f t="shared" si="3"/>
        <v>659.24549999999999</v>
      </c>
      <c r="G13" s="17">
        <f t="shared" si="3"/>
        <v>624.5100000000001</v>
      </c>
      <c r="H13" s="17">
        <f t="shared" si="3"/>
        <v>650.78100000000006</v>
      </c>
      <c r="I13" s="17">
        <f t="shared" si="3"/>
        <v>613.8180000000001</v>
      </c>
      <c r="J13" s="17">
        <f t="shared" si="3"/>
        <v>415.93500000000006</v>
      </c>
      <c r="K13" s="17">
        <f t="shared" si="3"/>
        <v>519.75</v>
      </c>
      <c r="L13" s="17">
        <f t="shared" si="3"/>
        <v>531.09</v>
      </c>
      <c r="M13" s="17">
        <f t="shared" si="3"/>
        <v>598.59</v>
      </c>
    </row>
    <row r="14" spans="1:13">
      <c r="A14" s="16" t="s">
        <v>21</v>
      </c>
      <c r="B14" s="17">
        <f t="shared" ref="B14:M14" si="4">B93*B$1</f>
        <v>362.61000000000007</v>
      </c>
      <c r="C14" s="17">
        <f t="shared" si="4"/>
        <v>235.80449999999999</v>
      </c>
      <c r="D14" s="17">
        <f t="shared" si="4"/>
        <v>210.73500000000001</v>
      </c>
      <c r="E14" s="17">
        <f t="shared" si="4"/>
        <v>290.52</v>
      </c>
      <c r="F14" s="17">
        <f t="shared" si="4"/>
        <v>335.1105</v>
      </c>
      <c r="G14" s="17">
        <f t="shared" si="4"/>
        <v>371.38500000000005</v>
      </c>
      <c r="H14" s="17">
        <f t="shared" si="4"/>
        <v>479.92500000000001</v>
      </c>
      <c r="I14" s="17">
        <f t="shared" si="4"/>
        <v>417.15000000000003</v>
      </c>
      <c r="J14" s="17">
        <f t="shared" si="4"/>
        <v>827.41500000000008</v>
      </c>
      <c r="K14" s="17">
        <f t="shared" si="4"/>
        <v>608.12099999999998</v>
      </c>
      <c r="L14" s="17">
        <f t="shared" si="4"/>
        <v>740.88</v>
      </c>
      <c r="M14" s="17">
        <f t="shared" si="4"/>
        <v>760.18500000000006</v>
      </c>
    </row>
    <row r="15" spans="1:13">
      <c r="A15" s="16" t="s">
        <v>22</v>
      </c>
      <c r="B15" s="17"/>
      <c r="C15" s="17"/>
      <c r="D15" s="17"/>
      <c r="E15" s="17"/>
      <c r="F15" s="17"/>
      <c r="G15" s="17"/>
      <c r="H15" s="17">
        <f t="shared" ref="H15:M19" si="5">H94*H$1</f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18.225000000000001</v>
      </c>
      <c r="M15" s="17">
        <f t="shared" si="5"/>
        <v>4.995000000000001</v>
      </c>
    </row>
    <row r="16" spans="1:13">
      <c r="A16" s="16" t="s">
        <v>23</v>
      </c>
      <c r="B16" s="17"/>
      <c r="C16" s="17"/>
      <c r="D16" s="17"/>
      <c r="E16" s="17"/>
      <c r="F16" s="17"/>
      <c r="G16" s="17"/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si="5"/>
        <v>100.84500000000001</v>
      </c>
      <c r="M16" s="17">
        <f t="shared" si="5"/>
        <v>0</v>
      </c>
    </row>
    <row r="17" spans="1:13">
      <c r="A17" s="16" t="s">
        <v>24</v>
      </c>
      <c r="B17" s="17">
        <f t="shared" ref="B17:G17" si="6">B96*B$1</f>
        <v>179.28000000000003</v>
      </c>
      <c r="C17" s="17">
        <f t="shared" si="6"/>
        <v>210.60000000000002</v>
      </c>
      <c r="D17" s="17">
        <f t="shared" si="6"/>
        <v>221.94000000000003</v>
      </c>
      <c r="E17" s="17">
        <f t="shared" si="6"/>
        <v>179.28000000000003</v>
      </c>
      <c r="F17" s="17">
        <f t="shared" si="6"/>
        <v>182.79000000000002</v>
      </c>
      <c r="G17" s="17">
        <f t="shared" si="6"/>
        <v>185.76</v>
      </c>
      <c r="H17" s="17">
        <f t="shared" si="5"/>
        <v>217.75500000000002</v>
      </c>
      <c r="I17" s="17">
        <f t="shared" si="5"/>
        <v>289.84500000000003</v>
      </c>
      <c r="J17" s="17">
        <f t="shared" si="5"/>
        <v>245.16</v>
      </c>
      <c r="K17" s="17">
        <f t="shared" si="5"/>
        <v>276.97949999999997</v>
      </c>
      <c r="L17" s="17">
        <f t="shared" si="5"/>
        <v>292.95000000000005</v>
      </c>
      <c r="M17" s="17">
        <f t="shared" si="5"/>
        <v>295.245</v>
      </c>
    </row>
    <row r="18" spans="1:13">
      <c r="A18" s="16" t="s">
        <v>25</v>
      </c>
      <c r="B18" s="17">
        <v>0</v>
      </c>
      <c r="C18" s="17">
        <v>0</v>
      </c>
      <c r="D18" s="17">
        <f t="shared" ref="D18:G19" si="7">D97*D$1</f>
        <v>36.314999999999998</v>
      </c>
      <c r="E18" s="17">
        <f t="shared" si="7"/>
        <v>39.150000000000006</v>
      </c>
      <c r="F18" s="17">
        <f t="shared" si="7"/>
        <v>44.010000000000005</v>
      </c>
      <c r="G18" s="17">
        <f t="shared" si="7"/>
        <v>65.745000000000005</v>
      </c>
      <c r="H18" s="17">
        <f t="shared" si="5"/>
        <v>60.210000000000008</v>
      </c>
      <c r="I18" s="17">
        <f t="shared" si="5"/>
        <v>63.99</v>
      </c>
      <c r="J18" s="17">
        <f t="shared" si="5"/>
        <v>61.560000000000009</v>
      </c>
      <c r="K18" s="17">
        <f t="shared" si="5"/>
        <v>62.370000000000005</v>
      </c>
      <c r="L18" s="17">
        <f t="shared" si="5"/>
        <v>71.550000000000011</v>
      </c>
      <c r="M18" s="17">
        <f t="shared" si="5"/>
        <v>72.225000000000009</v>
      </c>
    </row>
    <row r="19" spans="1:13">
      <c r="A19" s="16" t="s">
        <v>27</v>
      </c>
      <c r="B19" s="17">
        <f>B98*B$1</f>
        <v>133.92000000000002</v>
      </c>
      <c r="C19" s="17">
        <f>C98*C$1</f>
        <v>159.30000000000001</v>
      </c>
      <c r="D19" s="17">
        <f t="shared" si="7"/>
        <v>190.48500000000001</v>
      </c>
      <c r="E19" s="17">
        <f t="shared" si="7"/>
        <v>137.43</v>
      </c>
      <c r="F19" s="17">
        <f t="shared" si="7"/>
        <v>88.965000000000018</v>
      </c>
      <c r="G19" s="17">
        <f t="shared" si="7"/>
        <v>60.615000000000002</v>
      </c>
      <c r="H19" s="17">
        <f t="shared" si="5"/>
        <v>112.59000000000002</v>
      </c>
      <c r="I19" s="17">
        <f t="shared" si="5"/>
        <v>79.515000000000001</v>
      </c>
      <c r="J19" s="17">
        <f t="shared" si="5"/>
        <v>73.831500000000005</v>
      </c>
      <c r="K19" s="17">
        <f t="shared" si="5"/>
        <v>82.89</v>
      </c>
      <c r="L19" s="17">
        <f t="shared" si="5"/>
        <v>109.08</v>
      </c>
      <c r="M19" s="17">
        <f t="shared" si="5"/>
        <v>131.49</v>
      </c>
    </row>
    <row r="20" spans="1:13">
      <c r="A20" s="14" t="s">
        <v>28</v>
      </c>
      <c r="B20" s="15">
        <f t="shared" ref="B20:M20" si="8">SUM(B21:B27)</f>
        <v>1812.915</v>
      </c>
      <c r="C20" s="15">
        <f t="shared" si="8"/>
        <v>1813.0500000000004</v>
      </c>
      <c r="D20" s="15">
        <f t="shared" si="8"/>
        <v>1730.43</v>
      </c>
      <c r="E20" s="15">
        <f t="shared" si="8"/>
        <v>1877.4450000000002</v>
      </c>
      <c r="F20" s="15">
        <f t="shared" si="8"/>
        <v>2057.4540000000002</v>
      </c>
      <c r="G20" s="15">
        <f t="shared" si="8"/>
        <v>2277.9900000000002</v>
      </c>
      <c r="H20" s="15">
        <f t="shared" si="8"/>
        <v>2275.5330000000004</v>
      </c>
      <c r="I20" s="15">
        <f t="shared" si="8"/>
        <v>2276.7345</v>
      </c>
      <c r="J20" s="15">
        <f t="shared" si="8"/>
        <v>1599.6825000000001</v>
      </c>
      <c r="K20" s="15">
        <f t="shared" si="8"/>
        <v>2022.165</v>
      </c>
      <c r="L20" s="15">
        <f t="shared" si="8"/>
        <v>2334.6900000000005</v>
      </c>
      <c r="M20" s="15">
        <f t="shared" si="8"/>
        <v>2464.6949999999997</v>
      </c>
    </row>
    <row r="21" spans="1:13">
      <c r="A21" s="16" t="s">
        <v>29</v>
      </c>
      <c r="B21" s="17">
        <f t="shared" ref="B21:M21" si="9">B100*B$1</f>
        <v>15.12</v>
      </c>
      <c r="C21" s="17">
        <f t="shared" si="9"/>
        <v>15.66</v>
      </c>
      <c r="D21" s="17">
        <f t="shared" si="9"/>
        <v>14.850000000000001</v>
      </c>
      <c r="E21" s="17">
        <f t="shared" si="9"/>
        <v>13.635</v>
      </c>
      <c r="F21" s="17">
        <f t="shared" si="9"/>
        <v>12.690000000000001</v>
      </c>
      <c r="G21" s="17">
        <f t="shared" si="9"/>
        <v>14.175000000000001</v>
      </c>
      <c r="H21" s="17">
        <f t="shared" si="9"/>
        <v>14.688000000000002</v>
      </c>
      <c r="I21" s="17">
        <f t="shared" si="9"/>
        <v>15.349500000000001</v>
      </c>
      <c r="J21" s="17">
        <f t="shared" si="9"/>
        <v>10.314</v>
      </c>
      <c r="K21" s="17">
        <f t="shared" si="9"/>
        <v>18.090000000000003</v>
      </c>
      <c r="L21" s="17">
        <f t="shared" si="9"/>
        <v>29.160000000000004</v>
      </c>
      <c r="M21" s="17">
        <f t="shared" si="9"/>
        <v>24.57</v>
      </c>
    </row>
    <row r="22" spans="1:13">
      <c r="A22" s="16" t="s">
        <v>30</v>
      </c>
      <c r="B22" s="17">
        <f t="shared" ref="B22:M22" si="10">B101*B$1</f>
        <v>1186.6500000000001</v>
      </c>
      <c r="C22" s="17">
        <f t="shared" si="10"/>
        <v>1222.5600000000002</v>
      </c>
      <c r="D22" s="17">
        <f t="shared" si="10"/>
        <v>1088.3700000000001</v>
      </c>
      <c r="E22" s="17">
        <f t="shared" si="10"/>
        <v>1162.8900000000001</v>
      </c>
      <c r="F22" s="17">
        <f t="shared" si="10"/>
        <v>1201.8645000000001</v>
      </c>
      <c r="G22" s="17">
        <f t="shared" si="10"/>
        <v>1197.855</v>
      </c>
      <c r="H22" s="17">
        <f t="shared" si="10"/>
        <v>1270.2150000000001</v>
      </c>
      <c r="I22" s="17">
        <f t="shared" si="10"/>
        <v>1305.3150000000001</v>
      </c>
      <c r="J22" s="17">
        <f t="shared" si="10"/>
        <v>953.54550000000017</v>
      </c>
      <c r="K22" s="17">
        <f t="shared" si="10"/>
        <v>1194.21</v>
      </c>
      <c r="L22" s="17">
        <f t="shared" si="10"/>
        <v>1380.5100000000002</v>
      </c>
      <c r="M22" s="17">
        <f t="shared" si="10"/>
        <v>1478.9250000000002</v>
      </c>
    </row>
    <row r="23" spans="1:13">
      <c r="A23" s="16" t="s">
        <v>31</v>
      </c>
      <c r="B23" s="17">
        <f t="shared" ref="B23:M23" si="11">B102*B$1</f>
        <v>190.75500000000002</v>
      </c>
      <c r="C23" s="17">
        <f t="shared" si="11"/>
        <v>155.79000000000002</v>
      </c>
      <c r="D23" s="17">
        <f t="shared" si="11"/>
        <v>183.46500000000003</v>
      </c>
      <c r="E23" s="17">
        <f t="shared" si="11"/>
        <v>228.15</v>
      </c>
      <c r="F23" s="17">
        <f t="shared" si="11"/>
        <v>304.56</v>
      </c>
      <c r="G23" s="17">
        <f t="shared" si="11"/>
        <v>409.18500000000006</v>
      </c>
      <c r="H23" s="17">
        <f t="shared" si="11"/>
        <v>366.12</v>
      </c>
      <c r="I23" s="17">
        <f t="shared" si="11"/>
        <v>338.71500000000003</v>
      </c>
      <c r="J23" s="17">
        <f t="shared" si="11"/>
        <v>208.089</v>
      </c>
      <c r="K23" s="17">
        <f t="shared" si="11"/>
        <v>286.60500000000002</v>
      </c>
      <c r="L23" s="17">
        <f t="shared" si="11"/>
        <v>333.72</v>
      </c>
      <c r="M23" s="17">
        <f t="shared" si="11"/>
        <v>308.61</v>
      </c>
    </row>
    <row r="24" spans="1:13">
      <c r="A24" s="16" t="s">
        <v>32</v>
      </c>
      <c r="B24" s="17">
        <f t="shared" ref="B24:M24" si="12">B103*B$1</f>
        <v>271.62</v>
      </c>
      <c r="C24" s="17">
        <f t="shared" si="12"/>
        <v>261.36</v>
      </c>
      <c r="D24" s="17">
        <f t="shared" si="12"/>
        <v>301.86</v>
      </c>
      <c r="E24" s="17">
        <f t="shared" si="12"/>
        <v>312.66000000000003</v>
      </c>
      <c r="F24" s="17">
        <f t="shared" si="12"/>
        <v>330.97950000000003</v>
      </c>
      <c r="G24" s="17">
        <f t="shared" si="12"/>
        <v>295.11</v>
      </c>
      <c r="H24" s="17">
        <f t="shared" si="12"/>
        <v>288.63000000000005</v>
      </c>
      <c r="I24" s="17">
        <f t="shared" si="12"/>
        <v>312.66000000000003</v>
      </c>
      <c r="J24" s="17">
        <f t="shared" si="12"/>
        <v>259.09199999999998</v>
      </c>
      <c r="K24" s="17">
        <f t="shared" si="12"/>
        <v>297.81</v>
      </c>
      <c r="L24" s="17">
        <f t="shared" si="12"/>
        <v>326.56500000000005</v>
      </c>
      <c r="M24" s="17">
        <f t="shared" si="12"/>
        <v>347.22</v>
      </c>
    </row>
    <row r="25" spans="1:13">
      <c r="A25" s="16" t="s">
        <v>33</v>
      </c>
      <c r="B25" s="18" t="s">
        <v>26</v>
      </c>
      <c r="C25" s="18" t="s">
        <v>26</v>
      </c>
      <c r="D25" s="18" t="s">
        <v>26</v>
      </c>
      <c r="E25" s="17">
        <f t="shared" ref="E25:M25" si="13">E104*E$1</f>
        <v>0</v>
      </c>
      <c r="F25" s="17">
        <f t="shared" si="13"/>
        <v>0</v>
      </c>
      <c r="G25" s="17">
        <f t="shared" si="13"/>
        <v>0</v>
      </c>
      <c r="H25" s="17">
        <f t="shared" si="13"/>
        <v>0</v>
      </c>
      <c r="I25" s="17">
        <f t="shared" si="13"/>
        <v>0</v>
      </c>
      <c r="J25" s="17">
        <f t="shared" si="13"/>
        <v>0</v>
      </c>
      <c r="K25" s="17">
        <f t="shared" si="13"/>
        <v>0</v>
      </c>
      <c r="L25" s="17">
        <f t="shared" si="13"/>
        <v>0</v>
      </c>
      <c r="M25" s="17">
        <f t="shared" si="13"/>
        <v>0</v>
      </c>
    </row>
    <row r="26" spans="1:13">
      <c r="A26" s="16" t="s">
        <v>34</v>
      </c>
      <c r="B26" s="17">
        <f t="shared" ref="B26:D27" si="14">B105*B$1</f>
        <v>0</v>
      </c>
      <c r="C26" s="17">
        <f t="shared" si="14"/>
        <v>0</v>
      </c>
      <c r="D26" s="17">
        <f t="shared" si="14"/>
        <v>0</v>
      </c>
      <c r="E26" s="17">
        <f t="shared" ref="E26:M26" si="15">E105*E$1</f>
        <v>0</v>
      </c>
      <c r="F26" s="17">
        <f t="shared" si="15"/>
        <v>39.555000000000007</v>
      </c>
      <c r="G26" s="17">
        <f t="shared" si="15"/>
        <v>205.20000000000002</v>
      </c>
      <c r="H26" s="17">
        <f t="shared" si="15"/>
        <v>66.69</v>
      </c>
      <c r="I26" s="17">
        <f t="shared" si="15"/>
        <v>0.13500000000000001</v>
      </c>
      <c r="J26" s="17">
        <f t="shared" si="15"/>
        <v>0</v>
      </c>
      <c r="K26" s="17">
        <f t="shared" si="15"/>
        <v>0</v>
      </c>
      <c r="L26" s="17">
        <f t="shared" si="15"/>
        <v>0</v>
      </c>
      <c r="M26" s="17">
        <f t="shared" si="15"/>
        <v>0</v>
      </c>
    </row>
    <row r="27" spans="1:13">
      <c r="A27" s="16" t="s">
        <v>27</v>
      </c>
      <c r="B27" s="17">
        <f t="shared" si="14"/>
        <v>148.77000000000001</v>
      </c>
      <c r="C27" s="17">
        <f t="shared" si="14"/>
        <v>157.68</v>
      </c>
      <c r="D27" s="17">
        <f t="shared" si="14"/>
        <v>141.88499999999999</v>
      </c>
      <c r="E27" s="17">
        <f t="shared" ref="E27:M27" si="16">E106*E$1</f>
        <v>160.11000000000001</v>
      </c>
      <c r="F27" s="17">
        <f t="shared" si="16"/>
        <v>167.80500000000001</v>
      </c>
      <c r="G27" s="17">
        <f t="shared" si="16"/>
        <v>156.46500000000003</v>
      </c>
      <c r="H27" s="17">
        <f t="shared" si="16"/>
        <v>269.19</v>
      </c>
      <c r="I27" s="17">
        <f t="shared" si="16"/>
        <v>304.56</v>
      </c>
      <c r="J27" s="17">
        <f t="shared" si="16"/>
        <v>168.64200000000002</v>
      </c>
      <c r="K27" s="17">
        <f t="shared" si="16"/>
        <v>225.45000000000002</v>
      </c>
      <c r="L27" s="17">
        <f t="shared" si="16"/>
        <v>264.73500000000001</v>
      </c>
      <c r="M27" s="17">
        <f t="shared" si="16"/>
        <v>305.37</v>
      </c>
    </row>
    <row r="28" spans="1:13">
      <c r="A28" s="19" t="s">
        <v>35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20" t="s">
        <v>36</v>
      </c>
      <c r="B29" s="18" t="s">
        <v>26</v>
      </c>
      <c r="C29" s="18" t="s">
        <v>26</v>
      </c>
      <c r="D29" s="17">
        <f>D108*D$1</f>
        <v>141.88499999999999</v>
      </c>
      <c r="E29" s="18" t="s">
        <v>26</v>
      </c>
      <c r="F29" s="18" t="s">
        <v>26</v>
      </c>
      <c r="G29" s="18" t="s">
        <v>26</v>
      </c>
      <c r="H29" s="17">
        <f t="shared" ref="H29:M30" si="17">H108*H$1</f>
        <v>92.61</v>
      </c>
      <c r="I29" s="17">
        <f t="shared" si="17"/>
        <v>110.83499999999999</v>
      </c>
      <c r="J29" s="17">
        <f t="shared" si="17"/>
        <v>86.13</v>
      </c>
      <c r="K29" s="17">
        <f t="shared" si="17"/>
        <v>94.77000000000001</v>
      </c>
      <c r="L29" s="17">
        <f t="shared" si="17"/>
        <v>109.21500000000002</v>
      </c>
      <c r="M29" s="17">
        <f t="shared" si="17"/>
        <v>103.68</v>
      </c>
    </row>
    <row r="30" spans="1:13">
      <c r="A30" s="20" t="s">
        <v>37</v>
      </c>
      <c r="B30" s="18" t="s">
        <v>26</v>
      </c>
      <c r="C30" s="18" t="s">
        <v>26</v>
      </c>
      <c r="D30" s="18" t="s">
        <v>26</v>
      </c>
      <c r="E30" s="18" t="s">
        <v>26</v>
      </c>
      <c r="F30" s="18" t="s">
        <v>26</v>
      </c>
      <c r="G30" s="18" t="s">
        <v>26</v>
      </c>
      <c r="H30" s="17">
        <f t="shared" si="17"/>
        <v>13.635</v>
      </c>
      <c r="I30" s="17">
        <f t="shared" si="17"/>
        <v>37.935000000000002</v>
      </c>
      <c r="J30" s="17">
        <f t="shared" si="17"/>
        <v>12.825000000000001</v>
      </c>
      <c r="K30" s="17">
        <f t="shared" si="17"/>
        <v>34.020000000000003</v>
      </c>
      <c r="L30" s="17">
        <f t="shared" si="17"/>
        <v>54.27000000000001</v>
      </c>
      <c r="M30" s="17">
        <f t="shared" si="17"/>
        <v>57.24</v>
      </c>
    </row>
    <row r="31" spans="1:1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2" t="s">
        <v>38</v>
      </c>
      <c r="B32" s="21">
        <f t="shared" ref="B32:M32" si="18">SUM(B33:B36)</f>
        <v>292.27500000000003</v>
      </c>
      <c r="C32" s="21">
        <f t="shared" si="18"/>
        <v>240.16500000000002</v>
      </c>
      <c r="D32" s="21">
        <f t="shared" si="18"/>
        <v>303.07499999999999</v>
      </c>
      <c r="E32" s="21">
        <f t="shared" si="18"/>
        <v>259.28100000000001</v>
      </c>
      <c r="F32" s="21">
        <f t="shared" si="18"/>
        <v>350.32500000000005</v>
      </c>
      <c r="G32" s="21">
        <f t="shared" si="18"/>
        <v>255.28500000000003</v>
      </c>
      <c r="H32" s="21">
        <f t="shared" si="18"/>
        <v>345.19499999999999</v>
      </c>
      <c r="I32" s="21">
        <f t="shared" si="18"/>
        <v>394.79399999999998</v>
      </c>
      <c r="J32" s="21">
        <f t="shared" si="18"/>
        <v>324.85050000000001</v>
      </c>
      <c r="K32" s="21">
        <f t="shared" si="18"/>
        <v>346.14000000000004</v>
      </c>
      <c r="L32" s="21">
        <f t="shared" si="18"/>
        <v>410.13000000000005</v>
      </c>
      <c r="M32" s="21">
        <f t="shared" si="18"/>
        <v>369.36000000000007</v>
      </c>
    </row>
    <row r="33" spans="1:13">
      <c r="A33" s="16" t="s">
        <v>39</v>
      </c>
      <c r="B33" s="17">
        <f t="shared" ref="B33:M33" si="19">B112*B$1</f>
        <v>187.51500000000001</v>
      </c>
      <c r="C33" s="17">
        <f t="shared" si="19"/>
        <v>205.33500000000001</v>
      </c>
      <c r="D33" s="17">
        <f t="shared" si="19"/>
        <v>199.39500000000001</v>
      </c>
      <c r="E33" s="17">
        <f t="shared" si="19"/>
        <v>199.16550000000001</v>
      </c>
      <c r="F33" s="17">
        <f t="shared" si="19"/>
        <v>308.34000000000003</v>
      </c>
      <c r="G33" s="17">
        <f t="shared" si="19"/>
        <v>201.15</v>
      </c>
      <c r="H33" s="17">
        <f t="shared" si="19"/>
        <v>218.02500000000001</v>
      </c>
      <c r="I33" s="17">
        <f t="shared" si="19"/>
        <v>271.72800000000001</v>
      </c>
      <c r="J33" s="17">
        <f t="shared" si="19"/>
        <v>228.86550000000003</v>
      </c>
      <c r="K33" s="17">
        <f t="shared" si="19"/>
        <v>215.595</v>
      </c>
      <c r="L33" s="17">
        <f t="shared" si="19"/>
        <v>234.09000000000003</v>
      </c>
      <c r="M33" s="17">
        <f t="shared" si="19"/>
        <v>215.19000000000003</v>
      </c>
    </row>
    <row r="34" spans="1:13">
      <c r="A34" s="20" t="s">
        <v>40</v>
      </c>
      <c r="B34" s="17"/>
      <c r="C34" s="17"/>
      <c r="D34" s="17"/>
      <c r="E34" s="17"/>
      <c r="F34" s="17"/>
      <c r="G34" s="17"/>
      <c r="H34" s="17">
        <f t="shared" ref="H34:M36" si="20">H113*H$1</f>
        <v>100.575</v>
      </c>
      <c r="I34" s="17">
        <f t="shared" si="20"/>
        <v>107.19000000000001</v>
      </c>
      <c r="J34" s="17">
        <f t="shared" si="20"/>
        <v>88.02000000000001</v>
      </c>
      <c r="K34" s="17">
        <f t="shared" si="20"/>
        <v>106.245</v>
      </c>
      <c r="L34" s="17">
        <f t="shared" si="20"/>
        <v>127.44000000000001</v>
      </c>
      <c r="M34" s="17">
        <f t="shared" si="20"/>
        <v>136.48500000000001</v>
      </c>
    </row>
    <row r="35" spans="1:13">
      <c r="A35" s="16" t="s">
        <v>41</v>
      </c>
      <c r="B35" s="17">
        <f t="shared" ref="B35:G36" si="21">B114*B$1</f>
        <v>77.760000000000005</v>
      </c>
      <c r="C35" s="17">
        <f t="shared" si="21"/>
        <v>6.3450000000000006</v>
      </c>
      <c r="D35" s="17">
        <f t="shared" si="21"/>
        <v>77.625</v>
      </c>
      <c r="E35" s="17">
        <f t="shared" si="21"/>
        <v>24.435000000000002</v>
      </c>
      <c r="F35" s="17">
        <f t="shared" si="21"/>
        <v>13.230000000000002</v>
      </c>
      <c r="G35" s="17">
        <f t="shared" si="21"/>
        <v>29.700000000000003</v>
      </c>
      <c r="H35" s="17">
        <f t="shared" si="20"/>
        <v>0.13500000000000001</v>
      </c>
      <c r="I35" s="17">
        <f t="shared" si="20"/>
        <v>15.876000000000001</v>
      </c>
      <c r="J35" s="17">
        <f t="shared" si="20"/>
        <v>0</v>
      </c>
      <c r="K35" s="17">
        <f t="shared" si="20"/>
        <v>7.6950000000000012</v>
      </c>
      <c r="L35" s="17">
        <f t="shared" si="20"/>
        <v>27</v>
      </c>
      <c r="M35" s="17">
        <f t="shared" si="20"/>
        <v>1.35</v>
      </c>
    </row>
    <row r="36" spans="1:13">
      <c r="A36" s="16" t="s">
        <v>42</v>
      </c>
      <c r="B36" s="17">
        <f t="shared" si="21"/>
        <v>27</v>
      </c>
      <c r="C36" s="17">
        <f t="shared" si="21"/>
        <v>28.485000000000003</v>
      </c>
      <c r="D36" s="17">
        <f t="shared" si="21"/>
        <v>26.055000000000003</v>
      </c>
      <c r="E36" s="17">
        <f t="shared" si="21"/>
        <v>35.680500000000002</v>
      </c>
      <c r="F36" s="17">
        <f t="shared" si="21"/>
        <v>28.755000000000003</v>
      </c>
      <c r="G36" s="17">
        <f t="shared" si="21"/>
        <v>24.435000000000002</v>
      </c>
      <c r="H36" s="17">
        <f t="shared" si="20"/>
        <v>26.460000000000004</v>
      </c>
      <c r="I36" s="17">
        <f t="shared" si="20"/>
        <v>0</v>
      </c>
      <c r="J36" s="17">
        <f t="shared" si="20"/>
        <v>7.9650000000000007</v>
      </c>
      <c r="K36" s="17">
        <f t="shared" si="20"/>
        <v>16.605</v>
      </c>
      <c r="L36" s="17">
        <f t="shared" si="20"/>
        <v>21.6</v>
      </c>
      <c r="M36" s="17">
        <f t="shared" si="20"/>
        <v>16.335000000000001</v>
      </c>
    </row>
    <row r="37" spans="1:13">
      <c r="A37" s="2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>
      <c r="A38" s="23" t="s">
        <v>43</v>
      </c>
      <c r="B38" s="24">
        <f t="shared" ref="B38:M38" si="22">B39+B52</f>
        <v>4316.8949999999995</v>
      </c>
      <c r="C38" s="24">
        <f t="shared" si="22"/>
        <v>4445.9145000000008</v>
      </c>
      <c r="D38" s="24">
        <f t="shared" si="22"/>
        <v>4201.47</v>
      </c>
      <c r="E38" s="24">
        <f t="shared" si="22"/>
        <v>4484.43</v>
      </c>
      <c r="F38" s="24">
        <f t="shared" si="22"/>
        <v>4425.4350000000004</v>
      </c>
      <c r="G38" s="24">
        <f t="shared" si="22"/>
        <v>4449.0600000000004</v>
      </c>
      <c r="H38" s="24">
        <f t="shared" si="22"/>
        <v>4602.42</v>
      </c>
      <c r="I38" s="24">
        <f t="shared" si="22"/>
        <v>3846.69</v>
      </c>
      <c r="J38" s="24">
        <f t="shared" si="22"/>
        <v>4502.79</v>
      </c>
      <c r="K38" s="24">
        <f t="shared" si="22"/>
        <v>5012.8200000000015</v>
      </c>
      <c r="L38" s="24">
        <f t="shared" si="22"/>
        <v>5554.1025</v>
      </c>
      <c r="M38" s="24">
        <f t="shared" si="22"/>
        <v>5826.33</v>
      </c>
    </row>
    <row r="39" spans="1:13">
      <c r="A39" s="25" t="s">
        <v>44</v>
      </c>
      <c r="B39" s="21">
        <f t="shared" ref="B39:M39" si="23">SUM(B40:B45)</f>
        <v>4153.41</v>
      </c>
      <c r="C39" s="21">
        <f t="shared" si="23"/>
        <v>4217.3595000000005</v>
      </c>
      <c r="D39" s="21">
        <f t="shared" si="23"/>
        <v>3940.2450000000003</v>
      </c>
      <c r="E39" s="21">
        <f t="shared" si="23"/>
        <v>4165.4250000000002</v>
      </c>
      <c r="F39" s="21">
        <f t="shared" si="23"/>
        <v>4121.55</v>
      </c>
      <c r="G39" s="21">
        <f t="shared" si="23"/>
        <v>4217.13</v>
      </c>
      <c r="H39" s="21">
        <f t="shared" si="23"/>
        <v>4335.3900000000003</v>
      </c>
      <c r="I39" s="21">
        <f t="shared" si="23"/>
        <v>3587.76</v>
      </c>
      <c r="J39" s="21">
        <f t="shared" si="23"/>
        <v>4130.0550000000003</v>
      </c>
      <c r="K39" s="21">
        <f t="shared" si="23"/>
        <v>4438.8000000000011</v>
      </c>
      <c r="L39" s="21">
        <f t="shared" si="23"/>
        <v>4911.2325000000001</v>
      </c>
      <c r="M39" s="21">
        <f t="shared" si="23"/>
        <v>5327.37</v>
      </c>
    </row>
    <row r="40" spans="1:13">
      <c r="A40" s="26" t="s">
        <v>45</v>
      </c>
      <c r="B40" s="17">
        <f t="shared" ref="B40:M40" si="24">B119*B$1</f>
        <v>1190.97</v>
      </c>
      <c r="C40" s="17">
        <f t="shared" si="24"/>
        <v>1177.0650000000001</v>
      </c>
      <c r="D40" s="17">
        <f t="shared" si="24"/>
        <v>1084.9950000000001</v>
      </c>
      <c r="E40" s="17">
        <f t="shared" si="24"/>
        <v>1062.72</v>
      </c>
      <c r="F40" s="17">
        <f t="shared" si="24"/>
        <v>1058.94</v>
      </c>
      <c r="G40" s="17">
        <f t="shared" si="24"/>
        <v>1056.105</v>
      </c>
      <c r="H40" s="17">
        <f t="shared" si="24"/>
        <v>1096.0650000000001</v>
      </c>
      <c r="I40" s="17">
        <f t="shared" si="24"/>
        <v>1089.99</v>
      </c>
      <c r="J40" s="17">
        <f t="shared" si="24"/>
        <v>1090.8000000000002</v>
      </c>
      <c r="K40" s="17">
        <f t="shared" si="24"/>
        <v>1126.98</v>
      </c>
      <c r="L40" s="17">
        <f t="shared" si="24"/>
        <v>1153.6559999999999</v>
      </c>
      <c r="M40" s="17">
        <f t="shared" si="24"/>
        <v>1150.74</v>
      </c>
    </row>
    <row r="41" spans="1:13">
      <c r="A41" s="26" t="s">
        <v>46</v>
      </c>
      <c r="B41" s="17">
        <f t="shared" ref="B41:M41" si="25">B120*B$1</f>
        <v>528.79500000000007</v>
      </c>
      <c r="C41" s="17">
        <f t="shared" si="25"/>
        <v>515.97</v>
      </c>
      <c r="D41" s="17">
        <f t="shared" si="25"/>
        <v>461.02500000000003</v>
      </c>
      <c r="E41" s="17">
        <f t="shared" si="25"/>
        <v>595.75500000000011</v>
      </c>
      <c r="F41" s="17">
        <f t="shared" si="25"/>
        <v>520.29</v>
      </c>
      <c r="G41" s="17">
        <f t="shared" si="25"/>
        <v>491.80500000000006</v>
      </c>
      <c r="H41" s="17">
        <f t="shared" si="25"/>
        <v>481.00500000000005</v>
      </c>
      <c r="I41" s="17">
        <f t="shared" si="25"/>
        <v>506.92500000000001</v>
      </c>
      <c r="J41" s="17">
        <f t="shared" si="25"/>
        <v>539.73</v>
      </c>
      <c r="K41" s="17">
        <f t="shared" si="25"/>
        <v>665.82</v>
      </c>
      <c r="L41" s="17">
        <f t="shared" si="25"/>
        <v>714.12300000000005</v>
      </c>
      <c r="M41" s="17">
        <f t="shared" si="25"/>
        <v>705.24</v>
      </c>
    </row>
    <row r="42" spans="1:13">
      <c r="A42" s="16" t="s">
        <v>47</v>
      </c>
      <c r="B42" s="17">
        <f t="shared" ref="B42:M42" si="26">B121*B$1</f>
        <v>768.01499999999999</v>
      </c>
      <c r="C42" s="17">
        <f t="shared" si="26"/>
        <v>821.74500000000012</v>
      </c>
      <c r="D42" s="17">
        <f t="shared" si="26"/>
        <v>882.49500000000012</v>
      </c>
      <c r="E42" s="17">
        <f t="shared" si="26"/>
        <v>907.87500000000011</v>
      </c>
      <c r="F42" s="17">
        <f t="shared" si="26"/>
        <v>1001.2950000000001</v>
      </c>
      <c r="G42" s="17">
        <f t="shared" si="26"/>
        <v>1032.345</v>
      </c>
      <c r="H42" s="17">
        <f t="shared" si="26"/>
        <v>519.61500000000001</v>
      </c>
      <c r="I42" s="17">
        <f t="shared" si="26"/>
        <v>337.09500000000003</v>
      </c>
      <c r="J42" s="17">
        <f t="shared" si="26"/>
        <v>462.51000000000005</v>
      </c>
      <c r="K42" s="17">
        <f t="shared" si="26"/>
        <v>538.51499999999999</v>
      </c>
      <c r="L42" s="17">
        <f t="shared" si="26"/>
        <v>741.47400000000005</v>
      </c>
      <c r="M42" s="17">
        <f t="shared" si="26"/>
        <v>954.85500000000002</v>
      </c>
    </row>
    <row r="43" spans="1:13">
      <c r="A43" s="27" t="s">
        <v>48</v>
      </c>
      <c r="B43" s="17"/>
      <c r="C43" s="17"/>
      <c r="D43" s="17"/>
      <c r="E43" s="17"/>
      <c r="F43" s="17"/>
      <c r="G43" s="17"/>
      <c r="H43" s="17">
        <f t="shared" ref="H43:M50" si="27">H122*H$1</f>
        <v>64.800000000000011</v>
      </c>
      <c r="I43" s="17">
        <f t="shared" si="27"/>
        <v>84.64500000000001</v>
      </c>
      <c r="J43" s="17">
        <f t="shared" si="27"/>
        <v>194.535</v>
      </c>
      <c r="K43" s="17">
        <f t="shared" si="27"/>
        <v>178.74</v>
      </c>
      <c r="L43" s="17">
        <f t="shared" si="27"/>
        <v>264.55950000000001</v>
      </c>
      <c r="M43" s="17">
        <f t="shared" si="27"/>
        <v>416.34</v>
      </c>
    </row>
    <row r="44" spans="1:13">
      <c r="A44" s="27" t="s">
        <v>49</v>
      </c>
      <c r="B44" s="17"/>
      <c r="C44" s="17"/>
      <c r="D44" s="17"/>
      <c r="E44" s="17"/>
      <c r="F44" s="17"/>
      <c r="G44" s="17"/>
      <c r="H44" s="17">
        <f t="shared" si="27"/>
        <v>454.815</v>
      </c>
      <c r="I44" s="17">
        <f t="shared" si="27"/>
        <v>252.45000000000002</v>
      </c>
      <c r="J44" s="17">
        <f t="shared" si="27"/>
        <v>267.97500000000002</v>
      </c>
      <c r="K44" s="17">
        <f t="shared" si="27"/>
        <v>359.77500000000003</v>
      </c>
      <c r="L44" s="17">
        <f t="shared" si="27"/>
        <v>476.91450000000003</v>
      </c>
      <c r="M44" s="17">
        <f t="shared" si="27"/>
        <v>538.51499999999999</v>
      </c>
    </row>
    <row r="45" spans="1:13">
      <c r="A45" s="16" t="s">
        <v>50</v>
      </c>
      <c r="B45" s="17">
        <f t="shared" ref="B45:G45" si="28">B124*B$1</f>
        <v>1665.63</v>
      </c>
      <c r="C45" s="17">
        <f t="shared" si="28"/>
        <v>1702.5795000000003</v>
      </c>
      <c r="D45" s="17">
        <f t="shared" si="28"/>
        <v>1511.73</v>
      </c>
      <c r="E45" s="17">
        <f t="shared" si="28"/>
        <v>1599.075</v>
      </c>
      <c r="F45" s="17">
        <f t="shared" si="28"/>
        <v>1541.0250000000001</v>
      </c>
      <c r="G45" s="17">
        <f t="shared" si="28"/>
        <v>1636.875</v>
      </c>
      <c r="H45" s="17">
        <f t="shared" si="27"/>
        <v>1719.09</v>
      </c>
      <c r="I45" s="17">
        <f t="shared" si="27"/>
        <v>1316.655</v>
      </c>
      <c r="J45" s="17">
        <f t="shared" si="27"/>
        <v>1574.5050000000001</v>
      </c>
      <c r="K45" s="17">
        <f t="shared" si="27"/>
        <v>1568.9700000000003</v>
      </c>
      <c r="L45" s="17">
        <f t="shared" si="27"/>
        <v>1560.5055000000004</v>
      </c>
      <c r="M45" s="17">
        <f t="shared" si="27"/>
        <v>1561.68</v>
      </c>
    </row>
    <row r="46" spans="1:13">
      <c r="A46" s="27" t="s">
        <v>51</v>
      </c>
      <c r="B46" s="17"/>
      <c r="C46" s="17"/>
      <c r="D46" s="17"/>
      <c r="E46" s="17"/>
      <c r="F46" s="17"/>
      <c r="G46" s="17"/>
      <c r="H46" s="17">
        <f t="shared" si="27"/>
        <v>489.78000000000003</v>
      </c>
      <c r="I46" s="17">
        <f t="shared" si="27"/>
        <v>525.42000000000007</v>
      </c>
      <c r="J46" s="17">
        <f t="shared" si="27"/>
        <v>571.995</v>
      </c>
      <c r="K46" s="17">
        <f t="shared" si="27"/>
        <v>613.17000000000007</v>
      </c>
      <c r="L46" s="17">
        <f t="shared" si="27"/>
        <v>641.25</v>
      </c>
      <c r="M46" s="17">
        <f t="shared" si="27"/>
        <v>558.63</v>
      </c>
    </row>
    <row r="47" spans="1:13">
      <c r="A47" s="27" t="s">
        <v>52</v>
      </c>
      <c r="B47" s="17"/>
      <c r="C47" s="17"/>
      <c r="D47" s="17"/>
      <c r="E47" s="17"/>
      <c r="F47" s="17"/>
      <c r="G47" s="17"/>
      <c r="H47" s="17">
        <f t="shared" si="27"/>
        <v>1099.98</v>
      </c>
      <c r="I47" s="17">
        <f t="shared" si="27"/>
        <v>698.7600000000001</v>
      </c>
      <c r="J47" s="17">
        <f t="shared" si="27"/>
        <v>887.35500000000002</v>
      </c>
      <c r="K47" s="17">
        <f t="shared" si="27"/>
        <v>852.93</v>
      </c>
      <c r="L47" s="17">
        <f t="shared" si="27"/>
        <v>784.83600000000013</v>
      </c>
      <c r="M47" s="17">
        <f t="shared" si="27"/>
        <v>893.56500000000005</v>
      </c>
    </row>
    <row r="48" spans="1:13">
      <c r="A48" s="27" t="s">
        <v>53</v>
      </c>
      <c r="B48" s="17"/>
      <c r="C48" s="17"/>
      <c r="D48" s="17"/>
      <c r="E48" s="17"/>
      <c r="F48" s="17"/>
      <c r="G48" s="17"/>
      <c r="H48" s="17">
        <f t="shared" si="27"/>
        <v>69.930000000000007</v>
      </c>
      <c r="I48" s="17">
        <f t="shared" si="27"/>
        <v>42.930000000000007</v>
      </c>
      <c r="J48" s="17">
        <f t="shared" si="27"/>
        <v>67.095000000000013</v>
      </c>
      <c r="K48" s="17">
        <f t="shared" si="27"/>
        <v>45.360000000000007</v>
      </c>
      <c r="L48" s="17">
        <f t="shared" si="27"/>
        <v>65.029500000000013</v>
      </c>
      <c r="M48" s="17">
        <f t="shared" si="27"/>
        <v>62.505000000000003</v>
      </c>
    </row>
    <row r="49" spans="1:13">
      <c r="A49" s="27" t="s">
        <v>54</v>
      </c>
      <c r="B49" s="17"/>
      <c r="C49" s="17"/>
      <c r="D49" s="17"/>
      <c r="E49" s="17"/>
      <c r="F49" s="17"/>
      <c r="G49" s="17"/>
      <c r="H49" s="17">
        <f t="shared" si="27"/>
        <v>34.695</v>
      </c>
      <c r="I49" s="17">
        <f t="shared" si="27"/>
        <v>27.405000000000001</v>
      </c>
      <c r="J49" s="17">
        <f t="shared" si="27"/>
        <v>27.405000000000001</v>
      </c>
      <c r="K49" s="17">
        <f t="shared" si="27"/>
        <v>29.565000000000001</v>
      </c>
      <c r="L49" s="17">
        <f t="shared" si="27"/>
        <v>31.995000000000001</v>
      </c>
      <c r="M49" s="17">
        <f t="shared" si="27"/>
        <v>28.485000000000003</v>
      </c>
    </row>
    <row r="50" spans="1:13">
      <c r="A50" s="27" t="s">
        <v>55</v>
      </c>
      <c r="B50" s="17"/>
      <c r="C50" s="17"/>
      <c r="D50" s="17"/>
      <c r="E50" s="17"/>
      <c r="F50" s="17"/>
      <c r="G50" s="17"/>
      <c r="H50" s="17">
        <f t="shared" si="27"/>
        <v>24.705000000000002</v>
      </c>
      <c r="I50" s="17">
        <f t="shared" si="27"/>
        <v>22.14</v>
      </c>
      <c r="J50" s="17">
        <f t="shared" si="27"/>
        <v>20.655000000000001</v>
      </c>
      <c r="K50" s="17">
        <f t="shared" si="27"/>
        <v>27.945</v>
      </c>
      <c r="L50" s="17">
        <f t="shared" si="27"/>
        <v>37.395000000000003</v>
      </c>
      <c r="M50" s="17">
        <f t="shared" si="27"/>
        <v>18.495000000000001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>
      <c r="A52" s="29" t="s">
        <v>56</v>
      </c>
      <c r="B52" s="13">
        <f t="shared" ref="B52:M52" si="29">B131*B$1</f>
        <v>163.48500000000001</v>
      </c>
      <c r="C52" s="13">
        <f t="shared" si="29"/>
        <v>228.55500000000004</v>
      </c>
      <c r="D52" s="13">
        <f t="shared" si="29"/>
        <v>261.22500000000002</v>
      </c>
      <c r="E52" s="13">
        <f t="shared" si="29"/>
        <v>319.005</v>
      </c>
      <c r="F52" s="13">
        <f t="shared" si="29"/>
        <v>303.88499999999999</v>
      </c>
      <c r="G52" s="13">
        <f t="shared" si="29"/>
        <v>231.92999999999998</v>
      </c>
      <c r="H52" s="13">
        <f t="shared" si="29"/>
        <v>267.03000000000003</v>
      </c>
      <c r="I52" s="13">
        <f t="shared" si="29"/>
        <v>258.93</v>
      </c>
      <c r="J52" s="13">
        <f t="shared" si="29"/>
        <v>372.73500000000007</v>
      </c>
      <c r="K52" s="13">
        <f t="shared" si="29"/>
        <v>574.0200000000001</v>
      </c>
      <c r="L52" s="13">
        <f t="shared" si="29"/>
        <v>642.87</v>
      </c>
      <c r="M52" s="13">
        <f t="shared" si="29"/>
        <v>498.96000000000004</v>
      </c>
    </row>
    <row r="53" spans="1:13">
      <c r="A53" s="26" t="s">
        <v>57</v>
      </c>
      <c r="B53" s="18">
        <f t="shared" ref="B53:M53" si="30">B132*B$1</f>
        <v>127.78964999999999</v>
      </c>
      <c r="C53" s="18">
        <f t="shared" si="30"/>
        <v>194.26500000000001</v>
      </c>
      <c r="D53" s="17">
        <f t="shared" si="30"/>
        <v>233.685</v>
      </c>
      <c r="E53" s="17">
        <f t="shared" si="30"/>
        <v>292.41000000000003</v>
      </c>
      <c r="F53" s="17">
        <f t="shared" si="30"/>
        <v>277.29000000000002</v>
      </c>
      <c r="G53" s="17">
        <f t="shared" si="30"/>
        <v>201.285</v>
      </c>
      <c r="H53" s="17">
        <f t="shared" si="30"/>
        <v>249.61500000000004</v>
      </c>
      <c r="I53" s="17">
        <f t="shared" si="30"/>
        <v>249.88500000000002</v>
      </c>
      <c r="J53" s="17">
        <f t="shared" si="30"/>
        <v>375.70500000000004</v>
      </c>
      <c r="K53" s="17">
        <f t="shared" si="30"/>
        <v>569.16000000000008</v>
      </c>
      <c r="L53" s="17">
        <f t="shared" si="30"/>
        <v>606.82500000000005</v>
      </c>
      <c r="M53" s="17">
        <f t="shared" si="30"/>
        <v>482.76000000000005</v>
      </c>
    </row>
    <row r="54" spans="1:13">
      <c r="A54" s="26" t="s">
        <v>58</v>
      </c>
      <c r="B54" s="18" t="s">
        <v>26</v>
      </c>
      <c r="C54" s="18" t="s">
        <v>26</v>
      </c>
      <c r="D54" s="17">
        <f t="shared" ref="D54:M54" si="31">D133*D$1</f>
        <v>27.54</v>
      </c>
      <c r="E54" s="17">
        <f t="shared" si="31"/>
        <v>26.595000000000002</v>
      </c>
      <c r="F54" s="17">
        <f t="shared" si="31"/>
        <v>26.595000000000002</v>
      </c>
      <c r="G54" s="17">
        <f t="shared" si="31"/>
        <v>30.645</v>
      </c>
      <c r="H54" s="17">
        <f t="shared" si="31"/>
        <v>17.415000000000003</v>
      </c>
      <c r="I54" s="17">
        <f t="shared" si="31"/>
        <v>9.0450000000000017</v>
      </c>
      <c r="J54" s="17">
        <f t="shared" si="31"/>
        <v>-2.9700000000000006</v>
      </c>
      <c r="K54" s="17">
        <f t="shared" si="31"/>
        <v>4.8600000000000003</v>
      </c>
      <c r="L54" s="17">
        <f t="shared" si="31"/>
        <v>36.045000000000002</v>
      </c>
      <c r="M54" s="17">
        <f t="shared" si="31"/>
        <v>16.200000000000003</v>
      </c>
    </row>
    <row r="55" spans="1:13">
      <c r="A55" s="25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8" customHeight="1">
      <c r="A56" s="30" t="s">
        <v>59</v>
      </c>
      <c r="B56" s="31">
        <f t="shared" ref="B56:M56" si="32">B10-(B38-B42)</f>
        <v>-231.52499999999964</v>
      </c>
      <c r="C56" s="31">
        <f t="shared" si="32"/>
        <v>-472.8105000000005</v>
      </c>
      <c r="D56" s="31">
        <f t="shared" si="32"/>
        <v>-69.1200000000008</v>
      </c>
      <c r="E56" s="31">
        <f t="shared" si="32"/>
        <v>-257.76900000000023</v>
      </c>
      <c r="F56" s="31">
        <f t="shared" si="32"/>
        <v>293.75999999999931</v>
      </c>
      <c r="G56" s="31">
        <f t="shared" si="32"/>
        <v>424.57499999999982</v>
      </c>
      <c r="H56" s="31">
        <f t="shared" si="32"/>
        <v>59.184000000000196</v>
      </c>
      <c r="I56" s="31">
        <f t="shared" si="32"/>
        <v>626.25150000000031</v>
      </c>
      <c r="J56" s="31">
        <f t="shared" si="32"/>
        <v>-491.84549999999945</v>
      </c>
      <c r="K56" s="31">
        <f t="shared" si="32"/>
        <v>-555.88950000000159</v>
      </c>
      <c r="L56" s="31">
        <f t="shared" si="32"/>
        <v>-203.18849999999929</v>
      </c>
      <c r="M56" s="31">
        <f t="shared" si="32"/>
        <v>-174.69000000000142</v>
      </c>
    </row>
    <row r="57" spans="1:13" ht="18" customHeight="1">
      <c r="A57" s="30" t="s">
        <v>60</v>
      </c>
      <c r="B57" s="31">
        <f t="shared" ref="B57:M57" si="33">B10-B38</f>
        <v>-999.53999999999951</v>
      </c>
      <c r="C57" s="31">
        <f t="shared" si="33"/>
        <v>-1294.5555000000004</v>
      </c>
      <c r="D57" s="31">
        <f t="shared" si="33"/>
        <v>-951.61500000000069</v>
      </c>
      <c r="E57" s="31">
        <f t="shared" si="33"/>
        <v>-1165.6440000000002</v>
      </c>
      <c r="F57" s="31">
        <f t="shared" si="33"/>
        <v>-707.53500000000076</v>
      </c>
      <c r="G57" s="31">
        <f t="shared" si="33"/>
        <v>-607.77000000000044</v>
      </c>
      <c r="H57" s="31">
        <f t="shared" si="33"/>
        <v>-460.43099999999959</v>
      </c>
      <c r="I57" s="31">
        <f t="shared" si="33"/>
        <v>289.15650000000051</v>
      </c>
      <c r="J57" s="31">
        <f t="shared" si="33"/>
        <v>-954.35549999999967</v>
      </c>
      <c r="K57" s="31">
        <f t="shared" si="33"/>
        <v>-1094.4045000000019</v>
      </c>
      <c r="L57" s="31">
        <f t="shared" si="33"/>
        <v>-944.66249999999945</v>
      </c>
      <c r="M57" s="31">
        <f t="shared" si="33"/>
        <v>-1129.545000000001</v>
      </c>
    </row>
    <row r="58" spans="1:13" ht="18" customHeight="1">
      <c r="A58" s="32" t="s">
        <v>61</v>
      </c>
      <c r="B58" s="31"/>
      <c r="C58" s="31"/>
      <c r="D58" s="31"/>
      <c r="E58" s="31"/>
      <c r="F58" s="31"/>
      <c r="G58" s="31"/>
      <c r="H58" s="17">
        <f t="shared" ref="H58:M59" si="34">H137*H$1</f>
        <v>-13.5</v>
      </c>
      <c r="I58" s="17">
        <f t="shared" si="34"/>
        <v>-281.20500000000004</v>
      </c>
      <c r="J58" s="17">
        <f t="shared" si="34"/>
        <v>-83.564999999999998</v>
      </c>
      <c r="K58" s="17">
        <f t="shared" si="34"/>
        <v>-55.485000000000007</v>
      </c>
      <c r="L58" s="17">
        <f t="shared" si="34"/>
        <v>-51.570000000000007</v>
      </c>
      <c r="M58" s="17">
        <f t="shared" si="34"/>
        <v>-28.35</v>
      </c>
    </row>
    <row r="59" spans="1:13" ht="18" customHeight="1">
      <c r="A59" s="32" t="s">
        <v>62</v>
      </c>
      <c r="B59" s="31"/>
      <c r="C59" s="31"/>
      <c r="D59" s="31"/>
      <c r="E59" s="31"/>
      <c r="F59" s="31"/>
      <c r="G59" s="31"/>
      <c r="H59" s="17">
        <f t="shared" si="34"/>
        <v>0</v>
      </c>
      <c r="I59" s="17">
        <f t="shared" si="34"/>
        <v>0</v>
      </c>
      <c r="J59" s="17">
        <f t="shared" si="34"/>
        <v>0</v>
      </c>
      <c r="K59" s="17">
        <f t="shared" si="34"/>
        <v>0</v>
      </c>
      <c r="L59" s="17">
        <f t="shared" si="34"/>
        <v>0</v>
      </c>
      <c r="M59" s="17">
        <f t="shared" si="34"/>
        <v>-40.905000000000001</v>
      </c>
    </row>
    <row r="60" spans="1:13">
      <c r="A60" s="33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>
      <c r="A61" s="33" t="s">
        <v>63</v>
      </c>
      <c r="B61" s="34">
        <f t="shared" ref="B61:M61" si="35">B62+B68</f>
        <v>999.59399999999994</v>
      </c>
      <c r="C61" s="34">
        <f t="shared" si="35"/>
        <v>1294.4610000000002</v>
      </c>
      <c r="D61" s="34">
        <f t="shared" si="35"/>
        <v>951.61500000000001</v>
      </c>
      <c r="E61" s="34">
        <f t="shared" si="35"/>
        <v>1165.5360000000001</v>
      </c>
      <c r="F61" s="34">
        <f t="shared" si="35"/>
        <v>707.50800000000004</v>
      </c>
      <c r="G61" s="34">
        <f t="shared" si="35"/>
        <v>607.82399999999984</v>
      </c>
      <c r="H61" s="34">
        <f t="shared" si="35"/>
        <v>54.81</v>
      </c>
      <c r="I61" s="34">
        <f t="shared" si="35"/>
        <v>-237.87000000000006</v>
      </c>
      <c r="J61" s="34">
        <f t="shared" si="35"/>
        <v>663.52500000000032</v>
      </c>
      <c r="K61" s="34">
        <f t="shared" si="35"/>
        <v>717.79500000000007</v>
      </c>
      <c r="L61" s="34">
        <f t="shared" si="35"/>
        <v>382.04999999999995</v>
      </c>
      <c r="M61" s="34">
        <f t="shared" si="35"/>
        <v>380.56500000000017</v>
      </c>
    </row>
    <row r="62" spans="1:13">
      <c r="A62" s="35" t="s">
        <v>64</v>
      </c>
      <c r="B62" s="36">
        <f>SUM(B63:B67)</f>
        <v>-30.321000000000012</v>
      </c>
      <c r="C62" s="36">
        <f t="shared" ref="C62:M62" si="36">SUM(C63:C66)</f>
        <v>434.43000000000006</v>
      </c>
      <c r="D62" s="36">
        <f t="shared" si="36"/>
        <v>13.040999999999997</v>
      </c>
      <c r="E62" s="36">
        <f t="shared" si="36"/>
        <v>34.640999999999963</v>
      </c>
      <c r="F62" s="36">
        <f t="shared" si="36"/>
        <v>-218.24100000000004</v>
      </c>
      <c r="G62" s="36">
        <f t="shared" si="36"/>
        <v>-241.75800000000007</v>
      </c>
      <c r="H62" s="36">
        <f t="shared" si="36"/>
        <v>422.28000000000003</v>
      </c>
      <c r="I62" s="36">
        <f t="shared" si="36"/>
        <v>133.24499999999995</v>
      </c>
      <c r="J62" s="36">
        <f t="shared" si="36"/>
        <v>1122.6600000000003</v>
      </c>
      <c r="K62" s="36">
        <f t="shared" si="36"/>
        <v>573.34500000000003</v>
      </c>
      <c r="L62" s="36">
        <f t="shared" si="36"/>
        <v>773.01</v>
      </c>
      <c r="M62" s="36">
        <f t="shared" si="36"/>
        <v>714.82500000000016</v>
      </c>
    </row>
    <row r="63" spans="1:13">
      <c r="A63" s="32" t="s">
        <v>65</v>
      </c>
      <c r="B63" s="17">
        <f t="shared" ref="B63:M63" si="37">B142*B$1</f>
        <v>0</v>
      </c>
      <c r="C63" s="17">
        <f t="shared" si="37"/>
        <v>508.95000000000005</v>
      </c>
      <c r="D63" s="17">
        <f t="shared" si="37"/>
        <v>66.595500000000001</v>
      </c>
      <c r="E63" s="17">
        <f t="shared" si="37"/>
        <v>0</v>
      </c>
      <c r="F63" s="17">
        <f t="shared" si="37"/>
        <v>0</v>
      </c>
      <c r="G63" s="17">
        <f t="shared" si="37"/>
        <v>0</v>
      </c>
      <c r="H63" s="17">
        <f t="shared" si="37"/>
        <v>0</v>
      </c>
      <c r="I63" s="17">
        <f t="shared" si="37"/>
        <v>0</v>
      </c>
      <c r="J63" s="17">
        <f t="shared" si="37"/>
        <v>0</v>
      </c>
      <c r="K63" s="17">
        <f t="shared" si="37"/>
        <v>0</v>
      </c>
      <c r="L63" s="17">
        <f t="shared" si="37"/>
        <v>197.77500000000001</v>
      </c>
      <c r="M63" s="17">
        <f t="shared" si="37"/>
        <v>0</v>
      </c>
    </row>
    <row r="64" spans="1:13">
      <c r="A64" s="32" t="s">
        <v>66</v>
      </c>
      <c r="B64" s="17">
        <f t="shared" ref="B64:M64" si="38">B143*B$1</f>
        <v>47.344500000000004</v>
      </c>
      <c r="C64" s="17">
        <f t="shared" si="38"/>
        <v>129.60000000000002</v>
      </c>
      <c r="D64" s="17">
        <f t="shared" si="38"/>
        <v>106.69050000000001</v>
      </c>
      <c r="E64" s="17">
        <f t="shared" si="38"/>
        <v>275.57550000000003</v>
      </c>
      <c r="F64" s="17">
        <f t="shared" si="38"/>
        <v>77.179500000000004</v>
      </c>
      <c r="G64" s="17">
        <f t="shared" si="38"/>
        <v>153.57599999999999</v>
      </c>
      <c r="H64" s="17">
        <f t="shared" si="38"/>
        <v>77.085000000000008</v>
      </c>
      <c r="I64" s="17">
        <f t="shared" si="38"/>
        <v>86.534999999999997</v>
      </c>
      <c r="J64" s="17">
        <f t="shared" si="38"/>
        <v>69.12</v>
      </c>
      <c r="K64" s="17">
        <f t="shared" si="38"/>
        <v>123.39000000000001</v>
      </c>
      <c r="L64" s="17">
        <f t="shared" si="38"/>
        <v>194.67</v>
      </c>
      <c r="M64" s="17">
        <f t="shared" si="38"/>
        <v>152.685</v>
      </c>
    </row>
    <row r="65" spans="1:13">
      <c r="A65" s="32" t="s">
        <v>67</v>
      </c>
      <c r="B65" s="17">
        <f t="shared" ref="B65:M65" si="39">B144*B$1</f>
        <v>0</v>
      </c>
      <c r="C65" s="17">
        <f t="shared" si="39"/>
        <v>0</v>
      </c>
      <c r="D65" s="17">
        <f t="shared" si="39"/>
        <v>0</v>
      </c>
      <c r="E65" s="17">
        <f t="shared" si="39"/>
        <v>134.05500000000001</v>
      </c>
      <c r="F65" s="17">
        <f t="shared" si="39"/>
        <v>0</v>
      </c>
      <c r="G65" s="17">
        <f t="shared" si="39"/>
        <v>0</v>
      </c>
      <c r="H65" s="17">
        <f t="shared" si="39"/>
        <v>472.50000000000006</v>
      </c>
      <c r="I65" s="17">
        <f t="shared" si="39"/>
        <v>202.5</v>
      </c>
      <c r="J65" s="17">
        <f t="shared" si="39"/>
        <v>1306.9350000000002</v>
      </c>
      <c r="K65" s="17">
        <f t="shared" si="39"/>
        <v>670.41000000000008</v>
      </c>
      <c r="L65" s="17">
        <f t="shared" si="39"/>
        <v>652.86000000000013</v>
      </c>
      <c r="M65" s="17">
        <f t="shared" si="39"/>
        <v>847.2600000000001</v>
      </c>
    </row>
    <row r="66" spans="1:13" ht="12.75" customHeight="1">
      <c r="A66" s="32" t="s">
        <v>68</v>
      </c>
      <c r="B66" s="17">
        <f t="shared" ref="B66:M66" si="40">B145*B$1</f>
        <v>-197.54550000000003</v>
      </c>
      <c r="C66" s="17">
        <f t="shared" si="40"/>
        <v>-204.12</v>
      </c>
      <c r="D66" s="17">
        <f t="shared" si="40"/>
        <v>-160.245</v>
      </c>
      <c r="E66" s="17">
        <f t="shared" si="40"/>
        <v>-374.98950000000008</v>
      </c>
      <c r="F66" s="17">
        <f t="shared" si="40"/>
        <v>-295.42050000000006</v>
      </c>
      <c r="G66" s="17">
        <f t="shared" si="40"/>
        <v>-395.33400000000006</v>
      </c>
      <c r="H66" s="17">
        <f t="shared" si="40"/>
        <v>-127.30500000000001</v>
      </c>
      <c r="I66" s="17">
        <f t="shared" si="40"/>
        <v>-155.79000000000002</v>
      </c>
      <c r="J66" s="17">
        <f t="shared" si="40"/>
        <v>-253.39500000000001</v>
      </c>
      <c r="K66" s="17">
        <f t="shared" si="40"/>
        <v>-220.45500000000004</v>
      </c>
      <c r="L66" s="17">
        <f t="shared" si="40"/>
        <v>-272.29500000000002</v>
      </c>
      <c r="M66" s="17">
        <f t="shared" si="40"/>
        <v>-285.12</v>
      </c>
    </row>
    <row r="67" spans="1:13" ht="12.75" customHeight="1">
      <c r="A67" s="32" t="s">
        <v>69</v>
      </c>
      <c r="B67" s="17">
        <f t="shared" ref="B67:M67" si="41">B146*B$1</f>
        <v>119.88000000000001</v>
      </c>
      <c r="C67" s="17">
        <f t="shared" si="41"/>
        <v>0</v>
      </c>
      <c r="D67" s="17">
        <f t="shared" si="41"/>
        <v>0</v>
      </c>
      <c r="E67" s="17">
        <f t="shared" si="41"/>
        <v>0</v>
      </c>
      <c r="F67" s="17">
        <f t="shared" si="41"/>
        <v>0</v>
      </c>
      <c r="G67" s="17">
        <f t="shared" si="41"/>
        <v>0</v>
      </c>
      <c r="H67" s="17">
        <f t="shared" si="41"/>
        <v>0</v>
      </c>
      <c r="I67" s="17">
        <f t="shared" si="41"/>
        <v>0</v>
      </c>
      <c r="J67" s="17">
        <f t="shared" si="41"/>
        <v>0</v>
      </c>
      <c r="K67" s="17">
        <f t="shared" si="41"/>
        <v>0</v>
      </c>
      <c r="L67" s="17">
        <f t="shared" si="41"/>
        <v>0</v>
      </c>
      <c r="M67" s="17">
        <f t="shared" si="41"/>
        <v>0</v>
      </c>
    </row>
    <row r="68" spans="1:13" ht="12.75" customHeight="1">
      <c r="A68" s="37" t="s">
        <v>70</v>
      </c>
      <c r="B68" s="38">
        <f t="shared" ref="B68:M68" si="42">SUM(B69:B73)</f>
        <v>1029.915</v>
      </c>
      <c r="C68" s="38">
        <f t="shared" si="42"/>
        <v>860.03100000000018</v>
      </c>
      <c r="D68" s="38">
        <f t="shared" si="42"/>
        <v>938.57400000000007</v>
      </c>
      <c r="E68" s="38">
        <f t="shared" si="42"/>
        <v>1130.895</v>
      </c>
      <c r="F68" s="38">
        <f t="shared" si="42"/>
        <v>925.74900000000014</v>
      </c>
      <c r="G68" s="38">
        <f t="shared" si="42"/>
        <v>849.58199999999988</v>
      </c>
      <c r="H68" s="38">
        <f t="shared" si="42"/>
        <v>-367.47</v>
      </c>
      <c r="I68" s="38">
        <f t="shared" si="42"/>
        <v>-371.11500000000001</v>
      </c>
      <c r="J68" s="38">
        <f t="shared" si="42"/>
        <v>-459.13500000000005</v>
      </c>
      <c r="K68" s="38">
        <f t="shared" si="42"/>
        <v>144.45000000000005</v>
      </c>
      <c r="L68" s="38">
        <f t="shared" si="42"/>
        <v>-390.96000000000004</v>
      </c>
      <c r="M68" s="38">
        <f t="shared" si="42"/>
        <v>-334.26</v>
      </c>
    </row>
    <row r="69" spans="1:13" ht="12.75" customHeight="1">
      <c r="A69" s="32" t="s">
        <v>71</v>
      </c>
      <c r="B69" s="17">
        <f t="shared" ref="B69:M69" si="43">B148*B$1</f>
        <v>1273.7250000000001</v>
      </c>
      <c r="C69" s="17">
        <f t="shared" si="43"/>
        <v>294.03000000000003</v>
      </c>
      <c r="D69" s="17">
        <f t="shared" si="43"/>
        <v>471.24450000000007</v>
      </c>
      <c r="E69" s="17">
        <f t="shared" si="43"/>
        <v>575.37</v>
      </c>
      <c r="F69" s="17">
        <f t="shared" si="43"/>
        <v>1057.2795000000001</v>
      </c>
      <c r="G69" s="17">
        <f t="shared" si="43"/>
        <v>125.28</v>
      </c>
      <c r="H69" s="17">
        <f t="shared" si="43"/>
        <v>-224.64000000000001</v>
      </c>
      <c r="I69" s="17">
        <f t="shared" si="43"/>
        <v>222.345</v>
      </c>
      <c r="J69" s="17">
        <f t="shared" si="43"/>
        <v>-89.91</v>
      </c>
      <c r="K69" s="17">
        <f t="shared" si="43"/>
        <v>447.66000000000008</v>
      </c>
      <c r="L69" s="17">
        <f t="shared" si="43"/>
        <v>-179.01</v>
      </c>
      <c r="M69" s="17">
        <f t="shared" si="43"/>
        <v>-235.71</v>
      </c>
    </row>
    <row r="70" spans="1:13">
      <c r="A70" s="32" t="s">
        <v>72</v>
      </c>
      <c r="B70" s="17">
        <f t="shared" ref="B70:M70" si="44">B149*B$1</f>
        <v>611.14499999999998</v>
      </c>
      <c r="C70" s="17">
        <f t="shared" si="44"/>
        <v>342.53550000000001</v>
      </c>
      <c r="D70" s="17">
        <f t="shared" si="44"/>
        <v>-191.29499999999999</v>
      </c>
      <c r="E70" s="17">
        <f t="shared" si="44"/>
        <v>246.24000000000004</v>
      </c>
      <c r="F70" s="17">
        <f t="shared" si="44"/>
        <v>-585.26549999999997</v>
      </c>
      <c r="G70" s="17">
        <f t="shared" si="44"/>
        <v>348.11099999999999</v>
      </c>
      <c r="H70" s="17">
        <f t="shared" si="44"/>
        <v>111.78</v>
      </c>
      <c r="I70" s="17">
        <f t="shared" si="44"/>
        <v>-116.50500000000001</v>
      </c>
      <c r="J70" s="17">
        <f t="shared" si="44"/>
        <v>143.91</v>
      </c>
      <c r="K70" s="17">
        <f t="shared" si="44"/>
        <v>-33.075000000000003</v>
      </c>
      <c r="L70" s="17">
        <f t="shared" si="44"/>
        <v>134.86500000000001</v>
      </c>
      <c r="M70" s="17">
        <f t="shared" si="44"/>
        <v>177.25500000000002</v>
      </c>
    </row>
    <row r="71" spans="1:13" s="40" customFormat="1" ht="18" customHeight="1">
      <c r="A71" s="32" t="s">
        <v>73</v>
      </c>
      <c r="B71" s="17">
        <f t="shared" ref="B71:M71" si="45">B150*B$1</f>
        <v>451.30500000000006</v>
      </c>
      <c r="C71" s="17">
        <f t="shared" si="45"/>
        <v>313.10550000000001</v>
      </c>
      <c r="D71" s="17">
        <f t="shared" si="45"/>
        <v>65.61</v>
      </c>
      <c r="E71" s="17">
        <f t="shared" si="45"/>
        <v>96.12</v>
      </c>
      <c r="F71" s="17">
        <f t="shared" si="45"/>
        <v>243.27</v>
      </c>
      <c r="G71" s="17">
        <f t="shared" si="45"/>
        <v>4.1850000000000005</v>
      </c>
      <c r="H71" s="17">
        <f t="shared" si="45"/>
        <v>12.015000000000001</v>
      </c>
      <c r="I71" s="17">
        <f t="shared" si="45"/>
        <v>-115.02000000000001</v>
      </c>
      <c r="J71" s="17">
        <f t="shared" si="45"/>
        <v>-280.66500000000002</v>
      </c>
      <c r="K71" s="17">
        <f t="shared" si="45"/>
        <v>20.655000000000001</v>
      </c>
      <c r="L71" s="17">
        <f t="shared" si="45"/>
        <v>-81.27000000000001</v>
      </c>
      <c r="M71" s="17">
        <f t="shared" si="45"/>
        <v>-112.455</v>
      </c>
    </row>
    <row r="72" spans="1:13">
      <c r="A72" s="32" t="s">
        <v>74</v>
      </c>
      <c r="B72" s="17">
        <f t="shared" ref="B72:M72" si="46">B151*B$1</f>
        <v>385.29</v>
      </c>
      <c r="C72" s="17">
        <f t="shared" si="46"/>
        <v>164.16</v>
      </c>
      <c r="D72" s="17">
        <f t="shared" si="46"/>
        <v>84.51</v>
      </c>
      <c r="E72" s="17">
        <f t="shared" si="46"/>
        <v>146.47500000000002</v>
      </c>
      <c r="F72" s="17">
        <f t="shared" si="46"/>
        <v>127.71</v>
      </c>
      <c r="G72" s="17">
        <f t="shared" si="46"/>
        <v>-77.220000000000013</v>
      </c>
      <c r="H72" s="17">
        <f t="shared" si="46"/>
        <v>-161.46</v>
      </c>
      <c r="I72" s="17">
        <f t="shared" si="46"/>
        <v>-293.89499999999998</v>
      </c>
      <c r="J72" s="17">
        <f t="shared" si="46"/>
        <v>-47.115000000000002</v>
      </c>
      <c r="K72" s="17">
        <f t="shared" si="46"/>
        <v>-63.585000000000008</v>
      </c>
      <c r="L72" s="17">
        <f t="shared" si="46"/>
        <v>-184.68000000000004</v>
      </c>
      <c r="M72" s="17">
        <f t="shared" si="46"/>
        <v>102.87</v>
      </c>
    </row>
    <row r="73" spans="1:13">
      <c r="A73" s="32" t="s">
        <v>27</v>
      </c>
      <c r="B73" s="17">
        <f t="shared" ref="B73:M73" si="47">B152*B$1</f>
        <v>-1691.5500000000002</v>
      </c>
      <c r="C73" s="17">
        <f t="shared" si="47"/>
        <v>-253.8</v>
      </c>
      <c r="D73" s="17">
        <f t="shared" si="47"/>
        <v>508.50450000000006</v>
      </c>
      <c r="E73" s="17">
        <f t="shared" si="47"/>
        <v>66.69</v>
      </c>
      <c r="F73" s="17">
        <f t="shared" si="47"/>
        <v>82.754999999999995</v>
      </c>
      <c r="G73" s="17">
        <f t="shared" si="47"/>
        <v>449.226</v>
      </c>
      <c r="H73" s="17">
        <f t="shared" si="47"/>
        <v>-105.16500000000002</v>
      </c>
      <c r="I73" s="17">
        <f t="shared" si="47"/>
        <v>-68.040000000000006</v>
      </c>
      <c r="J73" s="17">
        <f t="shared" si="47"/>
        <v>-185.35500000000002</v>
      </c>
      <c r="K73" s="17">
        <f t="shared" si="47"/>
        <v>-227.20500000000004</v>
      </c>
      <c r="L73" s="17">
        <f t="shared" si="47"/>
        <v>-80.865000000000009</v>
      </c>
      <c r="M73" s="17">
        <f t="shared" si="47"/>
        <v>-266.22000000000003</v>
      </c>
    </row>
    <row r="74" spans="1:13" ht="13.5" thickBot="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>
      <c r="A75" s="43" t="s">
        <v>75</v>
      </c>
    </row>
    <row r="76" spans="1:13">
      <c r="A76" s="50" t="s">
        <v>76</v>
      </c>
    </row>
    <row r="78" spans="1:13">
      <c r="A78" s="43" t="s">
        <v>78</v>
      </c>
    </row>
    <row r="79" spans="1:13" ht="12.75" customHeight="1">
      <c r="A79" s="51" t="s">
        <v>79</v>
      </c>
      <c r="B79" s="49"/>
      <c r="C79" s="49"/>
      <c r="D79" s="49"/>
      <c r="E79" s="49"/>
      <c r="F79" s="49"/>
      <c r="G79" s="49"/>
      <c r="H79" s="49"/>
      <c r="I79" s="49"/>
      <c r="J79" s="49"/>
    </row>
    <row r="80" spans="1:13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3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3">
      <c r="A82" s="45"/>
    </row>
    <row r="83" spans="1:13">
      <c r="A83" s="4" t="s">
        <v>1</v>
      </c>
    </row>
    <row r="84" spans="1:13">
      <c r="A84" s="4" t="s">
        <v>2</v>
      </c>
    </row>
    <row r="85" spans="1:13">
      <c r="A85" s="4"/>
    </row>
    <row r="86" spans="1:13">
      <c r="A86" s="4" t="s">
        <v>77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9.5" customHeight="1" thickBot="1">
      <c r="A87" s="7" t="s">
        <v>4</v>
      </c>
      <c r="B87" s="8" t="s">
        <v>5</v>
      </c>
      <c r="C87" s="8" t="s">
        <v>6</v>
      </c>
      <c r="D87" s="8" t="s">
        <v>7</v>
      </c>
      <c r="E87" s="8" t="s">
        <v>8</v>
      </c>
      <c r="F87" s="8" t="s">
        <v>9</v>
      </c>
      <c r="G87" s="8" t="s">
        <v>10</v>
      </c>
      <c r="H87" s="8" t="s">
        <v>11</v>
      </c>
      <c r="I87" s="8" t="s">
        <v>12</v>
      </c>
      <c r="J87" s="8" t="s">
        <v>13</v>
      </c>
      <c r="K87" s="8" t="s">
        <v>14</v>
      </c>
      <c r="L87" s="8" t="s">
        <v>15</v>
      </c>
      <c r="M87" s="8" t="s">
        <v>16</v>
      </c>
    </row>
    <row r="88" spans="1:13">
      <c r="A88" s="9"/>
    </row>
    <row r="89" spans="1:13">
      <c r="A89" s="10" t="s">
        <v>17</v>
      </c>
      <c r="B89" s="11">
        <f t="shared" ref="B89:M89" si="48">B90+B111</f>
        <v>2457.3000000000002</v>
      </c>
      <c r="C89" s="11">
        <f t="shared" si="48"/>
        <v>2334.34</v>
      </c>
      <c r="D89" s="11">
        <f t="shared" si="48"/>
        <v>2407.3000000000002</v>
      </c>
      <c r="E89" s="11">
        <f t="shared" si="48"/>
        <v>2458.3599999999997</v>
      </c>
      <c r="F89" s="11">
        <f t="shared" si="48"/>
        <v>2754</v>
      </c>
      <c r="G89" s="11">
        <f t="shared" si="48"/>
        <v>2845.4</v>
      </c>
      <c r="H89" s="11">
        <f t="shared" si="48"/>
        <v>2993.64</v>
      </c>
      <c r="I89" s="11">
        <f t="shared" si="48"/>
        <v>2984.19</v>
      </c>
      <c r="J89" s="11">
        <f t="shared" si="48"/>
        <v>2563.27</v>
      </c>
      <c r="K89" s="11">
        <f t="shared" si="48"/>
        <v>2823.83</v>
      </c>
      <c r="L89" s="11">
        <f t="shared" si="48"/>
        <v>3320</v>
      </c>
      <c r="M89" s="11">
        <f t="shared" si="48"/>
        <v>3378</v>
      </c>
    </row>
    <row r="90" spans="1:13">
      <c r="A90" s="12" t="s">
        <v>18</v>
      </c>
      <c r="B90" s="13">
        <f t="shared" ref="B90:M90" si="49">B91+B99</f>
        <v>2240.8000000000002</v>
      </c>
      <c r="C90" s="13">
        <f t="shared" si="49"/>
        <v>2156.44</v>
      </c>
      <c r="D90" s="13">
        <f t="shared" si="49"/>
        <v>2182.8000000000002</v>
      </c>
      <c r="E90" s="13">
        <f t="shared" si="49"/>
        <v>2266.2999999999997</v>
      </c>
      <c r="F90" s="13">
        <f t="shared" si="49"/>
        <v>2494.5</v>
      </c>
      <c r="G90" s="13">
        <f t="shared" si="49"/>
        <v>2656.3</v>
      </c>
      <c r="H90" s="13">
        <f t="shared" si="49"/>
        <v>2812.44</v>
      </c>
      <c r="I90" s="13">
        <f t="shared" si="49"/>
        <v>2771.15</v>
      </c>
      <c r="J90" s="13">
        <f t="shared" si="49"/>
        <v>2387.84</v>
      </c>
      <c r="K90" s="13">
        <f t="shared" si="49"/>
        <v>2646.13</v>
      </c>
      <c r="L90" s="13">
        <f t="shared" si="49"/>
        <v>3110.6</v>
      </c>
      <c r="M90" s="13">
        <f t="shared" si="49"/>
        <v>3205.5</v>
      </c>
    </row>
    <row r="91" spans="1:13">
      <c r="A91" s="14" t="s">
        <v>19</v>
      </c>
      <c r="B91" s="15">
        <f t="shared" ref="B91:M91" si="50">SUM(B92:B98)</f>
        <v>897.90000000000009</v>
      </c>
      <c r="C91" s="15">
        <f t="shared" si="50"/>
        <v>813.44</v>
      </c>
      <c r="D91" s="15">
        <f t="shared" si="50"/>
        <v>901</v>
      </c>
      <c r="E91" s="15">
        <f t="shared" si="50"/>
        <v>875.59999999999991</v>
      </c>
      <c r="F91" s="15">
        <f t="shared" si="50"/>
        <v>970.45999999999992</v>
      </c>
      <c r="G91" s="15">
        <f t="shared" si="50"/>
        <v>968.90000000000009</v>
      </c>
      <c r="H91" s="15">
        <f t="shared" si="50"/>
        <v>1126.8599999999999</v>
      </c>
      <c r="I91" s="15">
        <f t="shared" si="50"/>
        <v>1084.6800000000003</v>
      </c>
      <c r="J91" s="15">
        <f t="shared" si="50"/>
        <v>1202.8899999999999</v>
      </c>
      <c r="K91" s="15">
        <f t="shared" si="50"/>
        <v>1148.2300000000002</v>
      </c>
      <c r="L91" s="15">
        <f t="shared" si="50"/>
        <v>1381.1999999999998</v>
      </c>
      <c r="M91" s="15">
        <f t="shared" si="50"/>
        <v>1379.8000000000002</v>
      </c>
    </row>
    <row r="92" spans="1:13">
      <c r="A92" s="16" t="s">
        <v>20</v>
      </c>
      <c r="B92" s="17">
        <v>397.3</v>
      </c>
      <c r="C92" s="17">
        <f>364.8-0.03</f>
        <v>364.77000000000004</v>
      </c>
      <c r="D92" s="17">
        <v>412.5</v>
      </c>
      <c r="E92" s="17">
        <v>396.8</v>
      </c>
      <c r="F92" s="17">
        <f>488.3+0.03</f>
        <v>488.33</v>
      </c>
      <c r="G92" s="17">
        <v>462.6</v>
      </c>
      <c r="H92" s="17">
        <v>482.06</v>
      </c>
      <c r="I92" s="17">
        <v>454.68</v>
      </c>
      <c r="J92" s="17">
        <v>308.10000000000002</v>
      </c>
      <c r="K92" s="17">
        <v>385</v>
      </c>
      <c r="L92" s="17">
        <v>393.4</v>
      </c>
      <c r="M92" s="17">
        <v>443.4</v>
      </c>
    </row>
    <row r="93" spans="1:13">
      <c r="A93" s="16" t="s">
        <v>21</v>
      </c>
      <c r="B93" s="17">
        <v>268.60000000000002</v>
      </c>
      <c r="C93" s="17">
        <f>174.7-0.03</f>
        <v>174.67</v>
      </c>
      <c r="D93" s="17">
        <v>156.1</v>
      </c>
      <c r="E93" s="17">
        <v>215.2</v>
      </c>
      <c r="F93" s="17">
        <f>248.2+0.03</f>
        <v>248.23</v>
      </c>
      <c r="G93" s="17">
        <v>275.10000000000002</v>
      </c>
      <c r="H93" s="17">
        <v>355.5</v>
      </c>
      <c r="I93" s="17">
        <v>309</v>
      </c>
      <c r="J93" s="17">
        <v>612.9</v>
      </c>
      <c r="K93" s="17">
        <v>450.46</v>
      </c>
      <c r="L93" s="17">
        <v>548.79999999999995</v>
      </c>
      <c r="M93" s="17">
        <v>563.1</v>
      </c>
    </row>
    <row r="94" spans="1:13">
      <c r="A94" s="16" t="s">
        <v>22</v>
      </c>
      <c r="B94" s="17"/>
      <c r="C94" s="17"/>
      <c r="D94" s="17"/>
      <c r="E94" s="17"/>
      <c r="F94" s="17"/>
      <c r="G94" s="17"/>
      <c r="H94" s="17">
        <v>0</v>
      </c>
      <c r="I94" s="17">
        <v>0</v>
      </c>
      <c r="J94" s="17">
        <v>0</v>
      </c>
      <c r="K94" s="17">
        <v>0</v>
      </c>
      <c r="L94" s="17">
        <v>13.5</v>
      </c>
      <c r="M94" s="17">
        <v>3.7</v>
      </c>
    </row>
    <row r="95" spans="1:13">
      <c r="A95" s="16" t="s">
        <v>23</v>
      </c>
      <c r="B95" s="17"/>
      <c r="C95" s="17"/>
      <c r="D95" s="17"/>
      <c r="E95" s="17"/>
      <c r="F95" s="17"/>
      <c r="G95" s="17"/>
      <c r="H95" s="17">
        <v>0</v>
      </c>
      <c r="I95" s="17">
        <v>0</v>
      </c>
      <c r="J95" s="17">
        <v>0</v>
      </c>
      <c r="K95" s="17">
        <v>0</v>
      </c>
      <c r="L95" s="17">
        <v>74.7</v>
      </c>
      <c r="M95" s="17">
        <v>0</v>
      </c>
    </row>
    <row r="96" spans="1:13">
      <c r="A96" s="16" t="s">
        <v>24</v>
      </c>
      <c r="B96" s="17">
        <v>132.80000000000001</v>
      </c>
      <c r="C96" s="17">
        <v>156</v>
      </c>
      <c r="D96" s="17">
        <v>164.4</v>
      </c>
      <c r="E96" s="17">
        <v>132.80000000000001</v>
      </c>
      <c r="F96" s="17">
        <v>135.4</v>
      </c>
      <c r="G96" s="17">
        <v>137.6</v>
      </c>
      <c r="H96" s="17">
        <v>161.30000000000001</v>
      </c>
      <c r="I96" s="17">
        <v>214.7</v>
      </c>
      <c r="J96" s="17">
        <v>181.6</v>
      </c>
      <c r="K96" s="17">
        <v>205.17</v>
      </c>
      <c r="L96" s="17">
        <v>217</v>
      </c>
      <c r="M96" s="17">
        <v>218.7</v>
      </c>
    </row>
    <row r="97" spans="1:13">
      <c r="A97" s="16" t="s">
        <v>25</v>
      </c>
      <c r="B97" s="17">
        <v>0</v>
      </c>
      <c r="C97" s="17">
        <v>0</v>
      </c>
      <c r="D97" s="17">
        <v>26.9</v>
      </c>
      <c r="E97" s="17">
        <v>29</v>
      </c>
      <c r="F97" s="17">
        <v>32.6</v>
      </c>
      <c r="G97" s="17">
        <v>48.7</v>
      </c>
      <c r="H97" s="17">
        <v>44.6</v>
      </c>
      <c r="I97" s="17">
        <v>47.4</v>
      </c>
      <c r="J97" s="17">
        <v>45.6</v>
      </c>
      <c r="K97" s="17">
        <v>46.2</v>
      </c>
      <c r="L97" s="17">
        <v>53</v>
      </c>
      <c r="M97" s="17">
        <v>53.5</v>
      </c>
    </row>
    <row r="98" spans="1:13">
      <c r="A98" s="16" t="s">
        <v>27</v>
      </c>
      <c r="B98" s="17">
        <v>99.2</v>
      </c>
      <c r="C98" s="17">
        <f>103.6+14.4</f>
        <v>118</v>
      </c>
      <c r="D98" s="17">
        <f>81+28.1+32</f>
        <v>141.1</v>
      </c>
      <c r="E98" s="17">
        <f>65.5+36.3</f>
        <v>101.8</v>
      </c>
      <c r="F98" s="17">
        <f>62.7+3.2</f>
        <v>65.900000000000006</v>
      </c>
      <c r="G98" s="17">
        <v>44.9</v>
      </c>
      <c r="H98" s="17">
        <v>83.4</v>
      </c>
      <c r="I98" s="17">
        <v>58.9</v>
      </c>
      <c r="J98" s="17">
        <v>54.69</v>
      </c>
      <c r="K98" s="17">
        <v>61.4</v>
      </c>
      <c r="L98" s="17">
        <v>80.8</v>
      </c>
      <c r="M98" s="17">
        <v>97.4</v>
      </c>
    </row>
    <row r="99" spans="1:13">
      <c r="A99" s="14" t="s">
        <v>28</v>
      </c>
      <c r="B99" s="15">
        <f t="shared" ref="B99:M99" si="51">SUM(B100:B106)</f>
        <v>1342.9</v>
      </c>
      <c r="C99" s="15">
        <f t="shared" si="51"/>
        <v>1343</v>
      </c>
      <c r="D99" s="15">
        <f t="shared" si="51"/>
        <v>1281.8</v>
      </c>
      <c r="E99" s="15">
        <f t="shared" si="51"/>
        <v>1390.6999999999998</v>
      </c>
      <c r="F99" s="15">
        <f t="shared" si="51"/>
        <v>1524.04</v>
      </c>
      <c r="G99" s="15">
        <f t="shared" si="51"/>
        <v>1687.4</v>
      </c>
      <c r="H99" s="15">
        <f t="shared" si="51"/>
        <v>1685.5800000000002</v>
      </c>
      <c r="I99" s="15">
        <f t="shared" si="51"/>
        <v>1686.4699999999998</v>
      </c>
      <c r="J99" s="15">
        <f t="shared" si="51"/>
        <v>1184.95</v>
      </c>
      <c r="K99" s="15">
        <f t="shared" si="51"/>
        <v>1497.8999999999999</v>
      </c>
      <c r="L99" s="15">
        <f t="shared" si="51"/>
        <v>1729.4</v>
      </c>
      <c r="M99" s="15">
        <f t="shared" si="51"/>
        <v>1825.7</v>
      </c>
    </row>
    <row r="100" spans="1:13">
      <c r="A100" s="16" t="s">
        <v>29</v>
      </c>
      <c r="B100" s="17">
        <v>11.2</v>
      </c>
      <c r="C100" s="17">
        <v>11.6</v>
      </c>
      <c r="D100" s="17">
        <v>11</v>
      </c>
      <c r="E100" s="17">
        <v>10.1</v>
      </c>
      <c r="F100" s="17">
        <v>9.4</v>
      </c>
      <c r="G100" s="17">
        <v>10.5</v>
      </c>
      <c r="H100" s="17">
        <v>10.88</v>
      </c>
      <c r="I100" s="17">
        <v>11.37</v>
      </c>
      <c r="J100" s="17">
        <v>7.64</v>
      </c>
      <c r="K100" s="17">
        <v>13.4</v>
      </c>
      <c r="L100" s="17">
        <v>21.6</v>
      </c>
      <c r="M100" s="17">
        <v>18.2</v>
      </c>
    </row>
    <row r="101" spans="1:13">
      <c r="A101" s="16" t="s">
        <v>30</v>
      </c>
      <c r="B101" s="17">
        <v>879</v>
      </c>
      <c r="C101" s="17">
        <v>905.6</v>
      </c>
      <c r="D101" s="17">
        <v>806.2</v>
      </c>
      <c r="E101" s="17">
        <v>861.4</v>
      </c>
      <c r="F101" s="17">
        <f>890.3-0.03</f>
        <v>890.27</v>
      </c>
      <c r="G101" s="17">
        <v>887.3</v>
      </c>
      <c r="H101" s="17">
        <v>940.9</v>
      </c>
      <c r="I101" s="17">
        <v>966.9</v>
      </c>
      <c r="J101" s="17">
        <v>706.33</v>
      </c>
      <c r="K101" s="17">
        <v>884.6</v>
      </c>
      <c r="L101" s="17">
        <v>1022.6</v>
      </c>
      <c r="M101" s="17">
        <v>1095.5</v>
      </c>
    </row>
    <row r="102" spans="1:13">
      <c r="A102" s="16" t="s">
        <v>31</v>
      </c>
      <c r="B102" s="17">
        <v>141.30000000000001</v>
      </c>
      <c r="C102" s="17">
        <v>115.4</v>
      </c>
      <c r="D102" s="17">
        <v>135.9</v>
      </c>
      <c r="E102" s="17">
        <v>169</v>
      </c>
      <c r="F102" s="17">
        <v>225.6</v>
      </c>
      <c r="G102" s="17">
        <v>303.10000000000002</v>
      </c>
      <c r="H102" s="17">
        <v>271.2</v>
      </c>
      <c r="I102" s="17">
        <v>250.9</v>
      </c>
      <c r="J102" s="17">
        <v>154.13999999999999</v>
      </c>
      <c r="K102" s="17">
        <v>212.3</v>
      </c>
      <c r="L102" s="17">
        <v>247.2</v>
      </c>
      <c r="M102" s="17">
        <v>228.6</v>
      </c>
    </row>
    <row r="103" spans="1:13">
      <c r="A103" s="16" t="s">
        <v>32</v>
      </c>
      <c r="B103" s="17">
        <v>201.2</v>
      </c>
      <c r="C103" s="17">
        <v>193.6</v>
      </c>
      <c r="D103" s="17">
        <v>223.6</v>
      </c>
      <c r="E103" s="17">
        <v>231.6</v>
      </c>
      <c r="F103" s="17">
        <f>245.2-0.03</f>
        <v>245.17</v>
      </c>
      <c r="G103" s="17">
        <v>218.6</v>
      </c>
      <c r="H103" s="17">
        <v>213.8</v>
      </c>
      <c r="I103" s="17">
        <v>231.6</v>
      </c>
      <c r="J103" s="17">
        <v>191.92</v>
      </c>
      <c r="K103" s="17">
        <v>220.6</v>
      </c>
      <c r="L103" s="17">
        <v>241.9</v>
      </c>
      <c r="M103" s="17">
        <v>257.2</v>
      </c>
    </row>
    <row r="104" spans="1:13">
      <c r="A104" s="16" t="s">
        <v>33</v>
      </c>
      <c r="B104" s="18" t="s">
        <v>26</v>
      </c>
      <c r="C104" s="18" t="s">
        <v>26</v>
      </c>
      <c r="D104" s="18" t="s">
        <v>26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/>
    </row>
    <row r="105" spans="1:13">
      <c r="A105" s="16" t="s">
        <v>34</v>
      </c>
      <c r="B105" s="17">
        <v>0</v>
      </c>
      <c r="C105" s="17">
        <v>0</v>
      </c>
      <c r="D105" s="17">
        <v>0</v>
      </c>
      <c r="E105" s="17">
        <v>0</v>
      </c>
      <c r="F105" s="17">
        <v>29.3</v>
      </c>
      <c r="G105" s="17">
        <v>152</v>
      </c>
      <c r="H105" s="17">
        <v>49.4</v>
      </c>
      <c r="I105" s="17">
        <v>0.1</v>
      </c>
      <c r="J105" s="17">
        <v>0</v>
      </c>
      <c r="K105" s="17">
        <v>0</v>
      </c>
      <c r="L105" s="17">
        <v>0</v>
      </c>
      <c r="M105" s="17">
        <v>0</v>
      </c>
    </row>
    <row r="106" spans="1:13">
      <c r="A106" s="16" t="s">
        <v>27</v>
      </c>
      <c r="B106" s="17">
        <v>110.2</v>
      </c>
      <c r="C106" s="17">
        <v>116.8</v>
      </c>
      <c r="D106" s="17">
        <v>105.1</v>
      </c>
      <c r="E106" s="17">
        <v>118.6</v>
      </c>
      <c r="F106" s="17">
        <v>124.3</v>
      </c>
      <c r="G106" s="17">
        <v>115.9</v>
      </c>
      <c r="H106" s="17">
        <v>199.4</v>
      </c>
      <c r="I106" s="17">
        <v>225.6</v>
      </c>
      <c r="J106" s="17">
        <v>124.92</v>
      </c>
      <c r="K106" s="17">
        <v>167</v>
      </c>
      <c r="L106" s="17">
        <v>196.1</v>
      </c>
      <c r="M106" s="17">
        <v>226.2</v>
      </c>
    </row>
    <row r="107" spans="1:13">
      <c r="A107" s="19" t="s">
        <v>35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>
      <c r="A108" s="20" t="s">
        <v>36</v>
      </c>
      <c r="B108" s="18" t="s">
        <v>26</v>
      </c>
      <c r="C108" s="18" t="s">
        <v>26</v>
      </c>
      <c r="D108" s="17">
        <v>105.1</v>
      </c>
      <c r="E108" s="18" t="s">
        <v>26</v>
      </c>
      <c r="F108" s="18" t="s">
        <v>26</v>
      </c>
      <c r="G108" s="18" t="s">
        <v>26</v>
      </c>
      <c r="H108" s="17">
        <v>68.599999999999994</v>
      </c>
      <c r="I108" s="17">
        <v>82.1</v>
      </c>
      <c r="J108" s="17">
        <v>63.8</v>
      </c>
      <c r="K108" s="17">
        <v>70.2</v>
      </c>
      <c r="L108" s="17">
        <v>80.900000000000006</v>
      </c>
      <c r="M108" s="17">
        <v>76.8</v>
      </c>
    </row>
    <row r="109" spans="1:13">
      <c r="A109" s="20" t="s">
        <v>37</v>
      </c>
      <c r="B109" s="18" t="s">
        <v>26</v>
      </c>
      <c r="C109" s="18" t="s">
        <v>26</v>
      </c>
      <c r="D109" s="18" t="s">
        <v>26</v>
      </c>
      <c r="E109" s="18" t="s">
        <v>26</v>
      </c>
      <c r="F109" s="18" t="s">
        <v>26</v>
      </c>
      <c r="G109" s="18" t="s">
        <v>26</v>
      </c>
      <c r="H109" s="17">
        <v>10.1</v>
      </c>
      <c r="I109" s="17">
        <v>28.1</v>
      </c>
      <c r="J109" s="17">
        <v>9.5</v>
      </c>
      <c r="K109" s="17">
        <v>25.2</v>
      </c>
      <c r="L109" s="17">
        <v>40.200000000000003</v>
      </c>
      <c r="M109" s="17">
        <v>42.4</v>
      </c>
    </row>
    <row r="110" spans="1:13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>
      <c r="A111" s="12" t="s">
        <v>38</v>
      </c>
      <c r="B111" s="21">
        <f t="shared" ref="B111:G111" si="52">SUM(B112:B115)</f>
        <v>216.5</v>
      </c>
      <c r="C111" s="21">
        <f t="shared" si="52"/>
        <v>177.89999999999998</v>
      </c>
      <c r="D111" s="21">
        <f t="shared" si="52"/>
        <v>224.5</v>
      </c>
      <c r="E111" s="21">
        <f t="shared" si="52"/>
        <v>192.06</v>
      </c>
      <c r="F111" s="21">
        <f t="shared" si="52"/>
        <v>259.5</v>
      </c>
      <c r="G111" s="21">
        <f t="shared" si="52"/>
        <v>189.1</v>
      </c>
      <c r="H111" s="21">
        <f>H112+H114+H115</f>
        <v>181.2</v>
      </c>
      <c r="I111" s="21">
        <f t="shared" ref="I111:M111" si="53">I112+I114+I115</f>
        <v>213.04</v>
      </c>
      <c r="J111" s="21">
        <f t="shared" si="53"/>
        <v>175.43</v>
      </c>
      <c r="K111" s="21">
        <f t="shared" si="53"/>
        <v>177.7</v>
      </c>
      <c r="L111" s="21">
        <f t="shared" si="53"/>
        <v>209.4</v>
      </c>
      <c r="M111" s="21">
        <f t="shared" si="53"/>
        <v>172.5</v>
      </c>
    </row>
    <row r="112" spans="1:13">
      <c r="A112" s="16" t="s">
        <v>39</v>
      </c>
      <c r="B112" s="17">
        <v>138.9</v>
      </c>
      <c r="C112" s="17">
        <v>152.1</v>
      </c>
      <c r="D112" s="17">
        <v>147.69999999999999</v>
      </c>
      <c r="E112" s="17">
        <f>147.5+0.03</f>
        <v>147.53</v>
      </c>
      <c r="F112" s="17">
        <v>228.4</v>
      </c>
      <c r="G112" s="17">
        <v>149</v>
      </c>
      <c r="H112" s="17">
        <v>161.5</v>
      </c>
      <c r="I112" s="17">
        <v>201.28</v>
      </c>
      <c r="J112" s="17">
        <v>169.53</v>
      </c>
      <c r="K112" s="17">
        <v>159.69999999999999</v>
      </c>
      <c r="L112" s="17">
        <v>173.4</v>
      </c>
      <c r="M112" s="17">
        <v>159.4</v>
      </c>
    </row>
    <row r="113" spans="1:13">
      <c r="A113" s="20" t="s">
        <v>40</v>
      </c>
      <c r="B113" s="17"/>
      <c r="C113" s="17"/>
      <c r="D113" s="17"/>
      <c r="E113" s="17"/>
      <c r="F113" s="17"/>
      <c r="G113" s="17"/>
      <c r="H113" s="17">
        <v>74.5</v>
      </c>
      <c r="I113" s="17">
        <v>79.400000000000006</v>
      </c>
      <c r="J113" s="17">
        <v>65.2</v>
      </c>
      <c r="K113" s="17">
        <v>78.7</v>
      </c>
      <c r="L113" s="17">
        <v>94.4</v>
      </c>
      <c r="M113" s="17">
        <v>101.1</v>
      </c>
    </row>
    <row r="114" spans="1:13">
      <c r="A114" s="16" t="s">
        <v>41</v>
      </c>
      <c r="B114" s="17">
        <v>57.6</v>
      </c>
      <c r="C114" s="17">
        <v>4.7</v>
      </c>
      <c r="D114" s="17">
        <v>57.5</v>
      </c>
      <c r="E114" s="17">
        <v>18.100000000000001</v>
      </c>
      <c r="F114" s="17">
        <v>9.8000000000000007</v>
      </c>
      <c r="G114" s="17">
        <v>22</v>
      </c>
      <c r="H114" s="17">
        <v>0.1</v>
      </c>
      <c r="I114" s="17">
        <v>11.76</v>
      </c>
      <c r="J114" s="17">
        <v>0</v>
      </c>
      <c r="K114" s="17">
        <v>5.7</v>
      </c>
      <c r="L114" s="17">
        <v>20</v>
      </c>
      <c r="M114" s="17">
        <v>1</v>
      </c>
    </row>
    <row r="115" spans="1:13">
      <c r="A115" s="16" t="s">
        <v>42</v>
      </c>
      <c r="B115" s="17">
        <v>20</v>
      </c>
      <c r="C115" s="17">
        <v>21.1</v>
      </c>
      <c r="D115" s="17">
        <v>19.3</v>
      </c>
      <c r="E115" s="17">
        <f>26.4+0.03</f>
        <v>26.43</v>
      </c>
      <c r="F115" s="17">
        <v>21.3</v>
      </c>
      <c r="G115" s="17">
        <v>18.100000000000001</v>
      </c>
      <c r="H115" s="17">
        <v>19.600000000000001</v>
      </c>
      <c r="I115" s="17">
        <v>0</v>
      </c>
      <c r="J115" s="17">
        <v>5.9</v>
      </c>
      <c r="K115" s="17">
        <v>12.3</v>
      </c>
      <c r="L115" s="17">
        <v>16</v>
      </c>
      <c r="M115" s="17">
        <v>12.1</v>
      </c>
    </row>
    <row r="116" spans="1:13">
      <c r="A116" s="22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3">
      <c r="A117" s="23" t="s">
        <v>43</v>
      </c>
      <c r="B117" s="24">
        <f t="shared" ref="B117:M117" si="54">B118+B131</f>
        <v>3197.7000000000003</v>
      </c>
      <c r="C117" s="24">
        <f t="shared" si="54"/>
        <v>3293.2700000000004</v>
      </c>
      <c r="D117" s="24">
        <f t="shared" si="54"/>
        <v>3112.2</v>
      </c>
      <c r="E117" s="24">
        <f t="shared" si="54"/>
        <v>3321.8</v>
      </c>
      <c r="F117" s="24">
        <f t="shared" si="54"/>
        <v>3278.1</v>
      </c>
      <c r="G117" s="24">
        <f t="shared" si="54"/>
        <v>3295.6000000000004</v>
      </c>
      <c r="H117" s="24">
        <f t="shared" si="54"/>
        <v>3024.3</v>
      </c>
      <c r="I117" s="24">
        <f t="shared" si="54"/>
        <v>2599.7000000000003</v>
      </c>
      <c r="J117" s="24">
        <f t="shared" si="54"/>
        <v>2992.7999999999997</v>
      </c>
      <c r="K117" s="24">
        <f t="shared" si="54"/>
        <v>3314.3</v>
      </c>
      <c r="L117" s="24">
        <f t="shared" si="54"/>
        <v>3564.91</v>
      </c>
      <c r="M117" s="24">
        <f t="shared" si="54"/>
        <v>3608.4999999999995</v>
      </c>
    </row>
    <row r="118" spans="1:13">
      <c r="A118" s="25" t="s">
        <v>44</v>
      </c>
      <c r="B118" s="21">
        <f t="shared" ref="B118:G118" si="55">SUM(B119:B124)</f>
        <v>3076.6000000000004</v>
      </c>
      <c r="C118" s="21">
        <f t="shared" si="55"/>
        <v>3123.9700000000003</v>
      </c>
      <c r="D118" s="21">
        <f t="shared" si="55"/>
        <v>2918.7</v>
      </c>
      <c r="E118" s="21">
        <f t="shared" si="55"/>
        <v>3085.5</v>
      </c>
      <c r="F118" s="21">
        <f t="shared" si="55"/>
        <v>3053</v>
      </c>
      <c r="G118" s="21">
        <f t="shared" si="55"/>
        <v>3123.8</v>
      </c>
      <c r="H118" s="21">
        <f>H119+H120+H121+H124</f>
        <v>2826.5</v>
      </c>
      <c r="I118" s="21">
        <f t="shared" ref="I118:M118" si="56">I119+I120+I121+I124</f>
        <v>2407.9</v>
      </c>
      <c r="J118" s="21">
        <f t="shared" si="56"/>
        <v>2716.7</v>
      </c>
      <c r="K118" s="21">
        <f t="shared" si="56"/>
        <v>2889.1000000000004</v>
      </c>
      <c r="L118" s="21">
        <f>L119+L120+L121+L124</f>
        <v>3088.71</v>
      </c>
      <c r="M118" s="21">
        <f t="shared" si="56"/>
        <v>3238.8999999999996</v>
      </c>
    </row>
    <row r="119" spans="1:13">
      <c r="A119" s="26" t="s">
        <v>45</v>
      </c>
      <c r="B119" s="17">
        <v>882.2</v>
      </c>
      <c r="C119" s="17">
        <v>871.9</v>
      </c>
      <c r="D119" s="17">
        <v>803.7</v>
      </c>
      <c r="E119" s="17">
        <v>787.2</v>
      </c>
      <c r="F119" s="17">
        <v>784.4</v>
      </c>
      <c r="G119" s="17">
        <v>782.3</v>
      </c>
      <c r="H119" s="17">
        <v>811.9</v>
      </c>
      <c r="I119" s="17">
        <v>807.4</v>
      </c>
      <c r="J119" s="17">
        <v>808</v>
      </c>
      <c r="K119" s="17">
        <v>834.8</v>
      </c>
      <c r="L119" s="17">
        <v>854.56</v>
      </c>
      <c r="M119" s="17">
        <v>852.4</v>
      </c>
    </row>
    <row r="120" spans="1:13">
      <c r="A120" s="26" t="s">
        <v>46</v>
      </c>
      <c r="B120" s="17">
        <v>391.7</v>
      </c>
      <c r="C120" s="17">
        <v>382.2</v>
      </c>
      <c r="D120" s="17">
        <v>341.5</v>
      </c>
      <c r="E120" s="17">
        <v>441.3</v>
      </c>
      <c r="F120" s="17">
        <v>385.4</v>
      </c>
      <c r="G120" s="17">
        <v>364.3</v>
      </c>
      <c r="H120" s="17">
        <v>356.3</v>
      </c>
      <c r="I120" s="17">
        <v>375.5</v>
      </c>
      <c r="J120" s="17">
        <v>399.8</v>
      </c>
      <c r="K120" s="17">
        <v>493.2</v>
      </c>
      <c r="L120" s="17">
        <v>528.98</v>
      </c>
      <c r="M120" s="17">
        <v>522.4</v>
      </c>
    </row>
    <row r="121" spans="1:13">
      <c r="A121" s="16" t="s">
        <v>47</v>
      </c>
      <c r="B121" s="17">
        <v>568.9</v>
      </c>
      <c r="C121" s="17">
        <v>608.70000000000005</v>
      </c>
      <c r="D121" s="17">
        <v>653.70000000000005</v>
      </c>
      <c r="E121" s="17">
        <v>672.5</v>
      </c>
      <c r="F121" s="17">
        <v>741.7</v>
      </c>
      <c r="G121" s="17">
        <v>764.7</v>
      </c>
      <c r="H121" s="17">
        <f>H122+H123</f>
        <v>384.9</v>
      </c>
      <c r="I121" s="17">
        <f t="shared" ref="I121:M121" si="57">I122+I123</f>
        <v>249.7</v>
      </c>
      <c r="J121" s="17">
        <f t="shared" si="57"/>
        <v>342.6</v>
      </c>
      <c r="K121" s="17">
        <f t="shared" si="57"/>
        <v>398.9</v>
      </c>
      <c r="L121" s="17">
        <f t="shared" si="57"/>
        <v>549.24</v>
      </c>
      <c r="M121" s="17">
        <f t="shared" si="57"/>
        <v>707.3</v>
      </c>
    </row>
    <row r="122" spans="1:13">
      <c r="A122" s="27" t="s">
        <v>48</v>
      </c>
      <c r="B122" s="17"/>
      <c r="C122" s="17"/>
      <c r="D122" s="17"/>
      <c r="E122" s="17"/>
      <c r="F122" s="17"/>
      <c r="G122" s="17"/>
      <c r="H122" s="17">
        <v>48</v>
      </c>
      <c r="I122" s="17">
        <v>62.7</v>
      </c>
      <c r="J122" s="17">
        <v>144.1</v>
      </c>
      <c r="K122" s="17">
        <v>132.4</v>
      </c>
      <c r="L122" s="17">
        <v>195.97</v>
      </c>
      <c r="M122" s="17">
        <v>308.39999999999998</v>
      </c>
    </row>
    <row r="123" spans="1:13">
      <c r="A123" s="27" t="s">
        <v>49</v>
      </c>
      <c r="B123" s="17"/>
      <c r="C123" s="17"/>
      <c r="D123" s="17"/>
      <c r="E123" s="17"/>
      <c r="F123" s="17"/>
      <c r="G123" s="17"/>
      <c r="H123" s="17">
        <v>336.9</v>
      </c>
      <c r="I123" s="17">
        <v>187</v>
      </c>
      <c r="J123" s="17">
        <v>198.5</v>
      </c>
      <c r="K123" s="17">
        <v>266.5</v>
      </c>
      <c r="L123" s="17">
        <v>353.27</v>
      </c>
      <c r="M123" s="17">
        <v>398.9</v>
      </c>
    </row>
    <row r="124" spans="1:13">
      <c r="A124" s="16" t="s">
        <v>50</v>
      </c>
      <c r="B124" s="17">
        <v>1233.8</v>
      </c>
      <c r="C124" s="17">
        <f>1261.2-0.03</f>
        <v>1261.17</v>
      </c>
      <c r="D124" s="17">
        <v>1119.8</v>
      </c>
      <c r="E124" s="17">
        <v>1184.5</v>
      </c>
      <c r="F124" s="17">
        <v>1141.5</v>
      </c>
      <c r="G124" s="17">
        <v>1212.5</v>
      </c>
      <c r="H124" s="17">
        <f>SUM(H125:H129)</f>
        <v>1273.3999999999999</v>
      </c>
      <c r="I124" s="17">
        <f t="shared" ref="I124:M124" si="58">SUM(I125:I129)</f>
        <v>975.29999999999984</v>
      </c>
      <c r="J124" s="17">
        <f t="shared" si="58"/>
        <v>1166.3</v>
      </c>
      <c r="K124" s="17">
        <f t="shared" si="58"/>
        <v>1162.2</v>
      </c>
      <c r="L124" s="17">
        <f t="shared" si="58"/>
        <v>1155.9300000000003</v>
      </c>
      <c r="M124" s="17">
        <f t="shared" si="58"/>
        <v>1156.8</v>
      </c>
    </row>
    <row r="125" spans="1:13">
      <c r="A125" s="27" t="s">
        <v>51</v>
      </c>
      <c r="B125" s="17"/>
      <c r="C125" s="17"/>
      <c r="D125" s="17"/>
      <c r="E125" s="17"/>
      <c r="F125" s="17"/>
      <c r="G125" s="17"/>
      <c r="H125" s="17">
        <v>362.8</v>
      </c>
      <c r="I125" s="17">
        <v>389.2</v>
      </c>
      <c r="J125" s="17">
        <v>423.7</v>
      </c>
      <c r="K125" s="17">
        <v>454.2</v>
      </c>
      <c r="L125" s="17">
        <v>475</v>
      </c>
      <c r="M125" s="17">
        <v>413.8</v>
      </c>
    </row>
    <row r="126" spans="1:13">
      <c r="A126" s="27" t="s">
        <v>52</v>
      </c>
      <c r="B126" s="17"/>
      <c r="C126" s="17"/>
      <c r="D126" s="17"/>
      <c r="E126" s="17"/>
      <c r="F126" s="17"/>
      <c r="G126" s="17"/>
      <c r="H126" s="17">
        <v>814.8</v>
      </c>
      <c r="I126" s="17">
        <v>517.6</v>
      </c>
      <c r="J126" s="17">
        <v>657.3</v>
      </c>
      <c r="K126" s="17">
        <v>631.79999999999995</v>
      </c>
      <c r="L126" s="17">
        <v>581.36</v>
      </c>
      <c r="M126" s="17">
        <v>661.9</v>
      </c>
    </row>
    <row r="127" spans="1:13">
      <c r="A127" s="27" t="s">
        <v>53</v>
      </c>
      <c r="B127" s="17"/>
      <c r="C127" s="17"/>
      <c r="D127" s="17"/>
      <c r="E127" s="17"/>
      <c r="F127" s="17"/>
      <c r="G127" s="17"/>
      <c r="H127" s="17">
        <v>51.8</v>
      </c>
      <c r="I127" s="17">
        <v>31.8</v>
      </c>
      <c r="J127" s="17">
        <v>49.7</v>
      </c>
      <c r="K127" s="17">
        <v>33.6</v>
      </c>
      <c r="L127" s="17">
        <v>48.17</v>
      </c>
      <c r="M127" s="17">
        <v>46.3</v>
      </c>
    </row>
    <row r="128" spans="1:13">
      <c r="A128" s="27" t="s">
        <v>54</v>
      </c>
      <c r="B128" s="17"/>
      <c r="C128" s="17"/>
      <c r="D128" s="17"/>
      <c r="E128" s="17"/>
      <c r="F128" s="17"/>
      <c r="G128" s="17"/>
      <c r="H128" s="17">
        <v>25.7</v>
      </c>
      <c r="I128" s="17">
        <v>20.3</v>
      </c>
      <c r="J128" s="17">
        <v>20.3</v>
      </c>
      <c r="K128" s="17">
        <v>21.9</v>
      </c>
      <c r="L128" s="17">
        <v>23.7</v>
      </c>
      <c r="M128" s="17">
        <v>21.1</v>
      </c>
    </row>
    <row r="129" spans="1:23">
      <c r="A129" s="27" t="s">
        <v>55</v>
      </c>
      <c r="B129" s="17"/>
      <c r="C129" s="17"/>
      <c r="D129" s="17"/>
      <c r="E129" s="17"/>
      <c r="F129" s="17"/>
      <c r="G129" s="17"/>
      <c r="H129" s="17">
        <v>18.3</v>
      </c>
      <c r="I129" s="17">
        <v>16.399999999999999</v>
      </c>
      <c r="J129" s="17">
        <v>15.3</v>
      </c>
      <c r="K129" s="17">
        <v>20.7</v>
      </c>
      <c r="L129" s="17">
        <v>27.7</v>
      </c>
      <c r="M129" s="17">
        <v>13.7</v>
      </c>
    </row>
    <row r="130" spans="1:23">
      <c r="A130" s="28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3">
      <c r="A131" s="29" t="s">
        <v>56</v>
      </c>
      <c r="B131" s="13">
        <v>121.1</v>
      </c>
      <c r="C131" s="13">
        <v>169.3</v>
      </c>
      <c r="D131" s="13">
        <f t="shared" ref="D131:G131" si="59">D132+D133</f>
        <v>193.5</v>
      </c>
      <c r="E131" s="13">
        <f t="shared" si="59"/>
        <v>236.29999999999998</v>
      </c>
      <c r="F131" s="13">
        <f t="shared" si="59"/>
        <v>225.1</v>
      </c>
      <c r="G131" s="13">
        <f t="shared" si="59"/>
        <v>171.79999999999998</v>
      </c>
      <c r="H131" s="13">
        <f>H132+H133</f>
        <v>197.8</v>
      </c>
      <c r="I131" s="13">
        <f t="shared" ref="I131:M131" si="60">I132+I133</f>
        <v>191.79999999999998</v>
      </c>
      <c r="J131" s="13">
        <f t="shared" si="60"/>
        <v>276.10000000000002</v>
      </c>
      <c r="K131" s="13">
        <f t="shared" si="60"/>
        <v>425.20000000000005</v>
      </c>
      <c r="L131" s="13">
        <f t="shared" si="60"/>
        <v>476.2</v>
      </c>
      <c r="M131" s="13">
        <f t="shared" si="60"/>
        <v>369.6</v>
      </c>
    </row>
    <row r="132" spans="1:23">
      <c r="A132" s="26" t="s">
        <v>57</v>
      </c>
      <c r="B132" s="18">
        <v>94.658999999999992</v>
      </c>
      <c r="C132" s="18">
        <v>143.9</v>
      </c>
      <c r="D132" s="17">
        <v>173.1</v>
      </c>
      <c r="E132" s="17">
        <v>216.6</v>
      </c>
      <c r="F132" s="17">
        <v>205.4</v>
      </c>
      <c r="G132" s="17">
        <v>149.1</v>
      </c>
      <c r="H132" s="17">
        <v>184.9</v>
      </c>
      <c r="I132" s="17">
        <v>185.1</v>
      </c>
      <c r="J132" s="17">
        <v>278.3</v>
      </c>
      <c r="K132" s="17">
        <v>421.6</v>
      </c>
      <c r="L132" s="17">
        <v>449.5</v>
      </c>
      <c r="M132" s="17">
        <v>357.6</v>
      </c>
    </row>
    <row r="133" spans="1:23">
      <c r="A133" s="26" t="s">
        <v>58</v>
      </c>
      <c r="B133" s="18" t="s">
        <v>26</v>
      </c>
      <c r="C133" s="18" t="s">
        <v>26</v>
      </c>
      <c r="D133" s="17">
        <v>20.399999999999999</v>
      </c>
      <c r="E133" s="17">
        <v>19.7</v>
      </c>
      <c r="F133" s="17">
        <v>19.7</v>
      </c>
      <c r="G133" s="17">
        <v>22.7</v>
      </c>
      <c r="H133" s="17">
        <v>12.9</v>
      </c>
      <c r="I133" s="17">
        <v>6.7</v>
      </c>
      <c r="J133" s="17">
        <v>-2.2000000000000002</v>
      </c>
      <c r="K133" s="17">
        <v>3.6</v>
      </c>
      <c r="L133" s="17">
        <v>26.7</v>
      </c>
      <c r="M133" s="17">
        <v>12</v>
      </c>
    </row>
    <row r="134" spans="1:23">
      <c r="A134" s="25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3" ht="18" customHeight="1">
      <c r="A135" s="30" t="s">
        <v>59</v>
      </c>
      <c r="B135" s="31">
        <f t="shared" ref="B135:M135" si="61">B89-(B117-B121)</f>
        <v>-171.5</v>
      </c>
      <c r="C135" s="31">
        <f t="shared" si="61"/>
        <v>-350.23000000000047</v>
      </c>
      <c r="D135" s="31">
        <f t="shared" si="61"/>
        <v>-51.199999999999818</v>
      </c>
      <c r="E135" s="31">
        <f t="shared" si="61"/>
        <v>-190.94000000000051</v>
      </c>
      <c r="F135" s="31">
        <f t="shared" si="61"/>
        <v>217.60000000000036</v>
      </c>
      <c r="G135" s="31">
        <f t="shared" si="61"/>
        <v>314.49999999999955</v>
      </c>
      <c r="H135" s="31">
        <f t="shared" si="61"/>
        <v>354.23999999999978</v>
      </c>
      <c r="I135" s="31">
        <f t="shared" si="61"/>
        <v>634.1899999999996</v>
      </c>
      <c r="J135" s="31">
        <f t="shared" si="61"/>
        <v>-86.929999999999836</v>
      </c>
      <c r="K135" s="31">
        <f t="shared" si="61"/>
        <v>-91.570000000000164</v>
      </c>
      <c r="L135" s="31">
        <f t="shared" si="61"/>
        <v>304.32999999999993</v>
      </c>
      <c r="M135" s="31">
        <f t="shared" si="61"/>
        <v>476.80000000000018</v>
      </c>
    </row>
    <row r="136" spans="1:23" ht="18" customHeight="1">
      <c r="A136" s="30" t="s">
        <v>60</v>
      </c>
      <c r="B136" s="31">
        <f t="shared" ref="B136:M136" si="62">B89-B117</f>
        <v>-740.40000000000009</v>
      </c>
      <c r="C136" s="31">
        <f t="shared" si="62"/>
        <v>-958.93000000000029</v>
      </c>
      <c r="D136" s="31">
        <f t="shared" si="62"/>
        <v>-704.89999999999964</v>
      </c>
      <c r="E136" s="31">
        <f t="shared" si="62"/>
        <v>-863.44000000000051</v>
      </c>
      <c r="F136" s="31">
        <f t="shared" si="62"/>
        <v>-524.09999999999991</v>
      </c>
      <c r="G136" s="31">
        <f t="shared" si="62"/>
        <v>-450.20000000000027</v>
      </c>
      <c r="H136" s="31">
        <f t="shared" si="62"/>
        <v>-30.660000000000309</v>
      </c>
      <c r="I136" s="31">
        <f t="shared" si="62"/>
        <v>384.48999999999978</v>
      </c>
      <c r="J136" s="31">
        <f t="shared" si="62"/>
        <v>-429.52999999999975</v>
      </c>
      <c r="K136" s="31">
        <f t="shared" si="62"/>
        <v>-490.47000000000025</v>
      </c>
      <c r="L136" s="31">
        <f t="shared" si="62"/>
        <v>-244.90999999999985</v>
      </c>
      <c r="M136" s="31">
        <f t="shared" si="62"/>
        <v>-230.49999999999955</v>
      </c>
    </row>
    <row r="137" spans="1:23" ht="18" customHeight="1">
      <c r="A137" s="32" t="s">
        <v>61</v>
      </c>
      <c r="B137" s="31"/>
      <c r="C137" s="31"/>
      <c r="D137" s="31"/>
      <c r="E137" s="31"/>
      <c r="F137" s="31"/>
      <c r="G137" s="31"/>
      <c r="H137" s="46">
        <v>-10</v>
      </c>
      <c r="I137" s="46">
        <v>-208.3</v>
      </c>
      <c r="J137" s="46">
        <v>-61.9</v>
      </c>
      <c r="K137" s="46">
        <v>-41.1</v>
      </c>
      <c r="L137" s="46">
        <v>-38.200000000000003</v>
      </c>
      <c r="M137" s="46">
        <v>-21</v>
      </c>
    </row>
    <row r="138" spans="1:23" ht="18" customHeight="1">
      <c r="A138" s="32" t="s">
        <v>62</v>
      </c>
      <c r="B138" s="31"/>
      <c r="C138" s="31"/>
      <c r="D138" s="31"/>
      <c r="E138" s="31"/>
      <c r="F138" s="31"/>
      <c r="G138" s="31"/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-30.3</v>
      </c>
    </row>
    <row r="139" spans="1:23">
      <c r="A139" s="33"/>
      <c r="B139" s="17"/>
      <c r="C139" s="17"/>
      <c r="D139" s="17"/>
      <c r="E139" s="17"/>
      <c r="F139" s="17"/>
      <c r="G139" s="17"/>
      <c r="H139" s="47"/>
      <c r="I139" s="47"/>
      <c r="J139" s="47"/>
      <c r="K139" s="47"/>
      <c r="L139" s="47"/>
      <c r="M139" s="47"/>
      <c r="W139" s="48"/>
    </row>
    <row r="140" spans="1:23">
      <c r="A140" s="33" t="s">
        <v>63</v>
      </c>
      <c r="B140" s="34">
        <f t="shared" ref="B140:M140" si="63">B141+B147</f>
        <v>740.44</v>
      </c>
      <c r="C140" s="34">
        <f t="shared" si="63"/>
        <v>958.86000000000013</v>
      </c>
      <c r="D140" s="34">
        <f t="shared" si="63"/>
        <v>704.9</v>
      </c>
      <c r="E140" s="34">
        <f t="shared" si="63"/>
        <v>863.36</v>
      </c>
      <c r="F140" s="34">
        <f t="shared" si="63"/>
        <v>524.08000000000015</v>
      </c>
      <c r="G140" s="34">
        <f t="shared" si="63"/>
        <v>450.2399999999999</v>
      </c>
      <c r="H140" s="34">
        <f t="shared" si="63"/>
        <v>40.599999999999966</v>
      </c>
      <c r="I140" s="34">
        <f t="shared" si="63"/>
        <v>-176.2</v>
      </c>
      <c r="J140" s="34">
        <f t="shared" si="63"/>
        <v>491.50000000000011</v>
      </c>
      <c r="K140" s="34">
        <f t="shared" si="63"/>
        <v>531.70000000000005</v>
      </c>
      <c r="L140" s="34">
        <f t="shared" si="63"/>
        <v>282.99999999999994</v>
      </c>
      <c r="M140" s="34">
        <f t="shared" si="63"/>
        <v>281.90000000000003</v>
      </c>
      <c r="W140" s="48"/>
    </row>
    <row r="141" spans="1:23">
      <c r="A141" s="35" t="s">
        <v>64</v>
      </c>
      <c r="B141" s="36">
        <f>SUM(B142:B146)</f>
        <v>-22.460000000000022</v>
      </c>
      <c r="C141" s="36">
        <f t="shared" ref="C141:M141" si="64">SUM(C142:C145)</f>
        <v>321.8</v>
      </c>
      <c r="D141" s="36">
        <f t="shared" si="64"/>
        <v>9.6600000000000108</v>
      </c>
      <c r="E141" s="36">
        <f t="shared" si="64"/>
        <v>25.659999999999968</v>
      </c>
      <c r="F141" s="36">
        <f t="shared" si="64"/>
        <v>-161.66000000000003</v>
      </c>
      <c r="G141" s="36">
        <f t="shared" si="64"/>
        <v>-179.08000000000004</v>
      </c>
      <c r="H141" s="36">
        <f t="shared" si="64"/>
        <v>312.8</v>
      </c>
      <c r="I141" s="36">
        <f t="shared" si="64"/>
        <v>98.699999999999989</v>
      </c>
      <c r="J141" s="36">
        <f t="shared" si="64"/>
        <v>831.60000000000014</v>
      </c>
      <c r="K141" s="36">
        <f t="shared" si="64"/>
        <v>424.7</v>
      </c>
      <c r="L141" s="36">
        <f t="shared" si="64"/>
        <v>572.59999999999991</v>
      </c>
      <c r="M141" s="36">
        <f t="shared" si="64"/>
        <v>529.5</v>
      </c>
      <c r="W141" s="48"/>
    </row>
    <row r="142" spans="1:23">
      <c r="A142" s="32" t="s">
        <v>65</v>
      </c>
      <c r="B142" s="17">
        <v>0</v>
      </c>
      <c r="C142" s="17">
        <v>377</v>
      </c>
      <c r="D142" s="17">
        <f>49.3+0.03</f>
        <v>49.33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146.5</v>
      </c>
      <c r="M142" s="17">
        <v>0</v>
      </c>
      <c r="W142" s="48"/>
    </row>
    <row r="143" spans="1:23">
      <c r="A143" s="32" t="s">
        <v>66</v>
      </c>
      <c r="B143" s="17">
        <f>35.1-0.03</f>
        <v>35.07</v>
      </c>
      <c r="C143" s="17">
        <v>96</v>
      </c>
      <c r="D143" s="17">
        <f>79+0.03</f>
        <v>79.03</v>
      </c>
      <c r="E143" s="17">
        <f>204.1+0.03</f>
        <v>204.13</v>
      </c>
      <c r="F143" s="17">
        <f>57.2-0.03</f>
        <v>57.17</v>
      </c>
      <c r="G143" s="17">
        <f>113.8-0.04</f>
        <v>113.75999999999999</v>
      </c>
      <c r="H143" s="17">
        <v>57.1</v>
      </c>
      <c r="I143" s="17">
        <v>64.099999999999994</v>
      </c>
      <c r="J143" s="17">
        <v>51.2</v>
      </c>
      <c r="K143" s="17">
        <v>91.4</v>
      </c>
      <c r="L143" s="17">
        <v>144.19999999999999</v>
      </c>
      <c r="M143" s="17">
        <v>113.1</v>
      </c>
      <c r="W143" s="48"/>
    </row>
    <row r="144" spans="1:23">
      <c r="A144" s="32" t="s">
        <v>67</v>
      </c>
      <c r="B144" s="17">
        <v>0</v>
      </c>
      <c r="C144" s="17">
        <v>0</v>
      </c>
      <c r="D144" s="17">
        <v>0</v>
      </c>
      <c r="E144" s="17">
        <v>99.3</v>
      </c>
      <c r="F144" s="17">
        <v>0</v>
      </c>
      <c r="G144" s="17">
        <v>0</v>
      </c>
      <c r="H144" s="17">
        <v>350</v>
      </c>
      <c r="I144" s="17">
        <v>150</v>
      </c>
      <c r="J144" s="17">
        <v>968.1</v>
      </c>
      <c r="K144" s="17">
        <v>496.6</v>
      </c>
      <c r="L144" s="17">
        <v>483.6</v>
      </c>
      <c r="M144" s="17">
        <v>627.6</v>
      </c>
      <c r="W144" s="48"/>
    </row>
    <row r="145" spans="1:23">
      <c r="A145" s="32" t="s">
        <v>68</v>
      </c>
      <c r="B145" s="17">
        <f>-146.3-0.03</f>
        <v>-146.33000000000001</v>
      </c>
      <c r="C145" s="17">
        <v>-151.19999999999999</v>
      </c>
      <c r="D145" s="17">
        <v>-118.7</v>
      </c>
      <c r="E145" s="17">
        <f>-277.8+0.03</f>
        <v>-277.77000000000004</v>
      </c>
      <c r="F145" s="17">
        <f>-218.8-0.03</f>
        <v>-218.83</v>
      </c>
      <c r="G145" s="17">
        <f>-292.8-0.04</f>
        <v>-292.84000000000003</v>
      </c>
      <c r="H145" s="17">
        <v>-94.3</v>
      </c>
      <c r="I145" s="17">
        <v>-115.4</v>
      </c>
      <c r="J145" s="17">
        <v>-187.7</v>
      </c>
      <c r="K145" s="17">
        <v>-163.30000000000001</v>
      </c>
      <c r="L145" s="17">
        <v>-201.7</v>
      </c>
      <c r="M145" s="17">
        <v>-211.2</v>
      </c>
      <c r="W145" s="48"/>
    </row>
    <row r="146" spans="1:23">
      <c r="A146" s="32" t="s">
        <v>69</v>
      </c>
      <c r="B146" s="17">
        <v>88.8</v>
      </c>
      <c r="C146" s="17">
        <v>0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W146" s="48"/>
    </row>
    <row r="147" spans="1:23">
      <c r="A147" s="37" t="s">
        <v>70</v>
      </c>
      <c r="B147" s="38">
        <f t="shared" ref="B147:H147" si="65">SUM(B148:B152)</f>
        <v>762.90000000000009</v>
      </c>
      <c r="C147" s="38">
        <f t="shared" si="65"/>
        <v>637.06000000000006</v>
      </c>
      <c r="D147" s="38">
        <f t="shared" si="65"/>
        <v>695.24</v>
      </c>
      <c r="E147" s="38">
        <f t="shared" si="65"/>
        <v>837.7</v>
      </c>
      <c r="F147" s="38">
        <f t="shared" si="65"/>
        <v>685.74000000000012</v>
      </c>
      <c r="G147" s="38">
        <f t="shared" si="65"/>
        <v>629.31999999999994</v>
      </c>
      <c r="H147" s="38">
        <f t="shared" si="65"/>
        <v>-272.20000000000005</v>
      </c>
      <c r="I147" s="38">
        <f t="shared" ref="I147:M147" si="66">SUM(I148:I152)</f>
        <v>-274.89999999999998</v>
      </c>
      <c r="J147" s="38">
        <f t="shared" si="66"/>
        <v>-340.1</v>
      </c>
      <c r="K147" s="38">
        <f t="shared" si="66"/>
        <v>107</v>
      </c>
      <c r="L147" s="38">
        <f t="shared" si="66"/>
        <v>-289.59999999999997</v>
      </c>
      <c r="M147" s="38">
        <f t="shared" si="66"/>
        <v>-247.59999999999997</v>
      </c>
      <c r="W147" s="48"/>
    </row>
    <row r="148" spans="1:23">
      <c r="A148" s="32" t="s">
        <v>71</v>
      </c>
      <c r="B148" s="39">
        <v>943.5</v>
      </c>
      <c r="C148" s="39">
        <v>217.8</v>
      </c>
      <c r="D148" s="39">
        <f>349.1-0.03</f>
        <v>349.07000000000005</v>
      </c>
      <c r="E148" s="39">
        <v>426.2</v>
      </c>
      <c r="F148" s="39">
        <f>783.2-0.03</f>
        <v>783.17000000000007</v>
      </c>
      <c r="G148" s="39">
        <v>92.8</v>
      </c>
      <c r="H148" s="39">
        <v>-166.4</v>
      </c>
      <c r="I148" s="39">
        <v>164.7</v>
      </c>
      <c r="J148" s="39">
        <v>-66.599999999999994</v>
      </c>
      <c r="K148" s="39">
        <v>331.6</v>
      </c>
      <c r="L148" s="39">
        <v>-132.6</v>
      </c>
      <c r="M148" s="39">
        <v>-174.6</v>
      </c>
      <c r="W148" s="48"/>
    </row>
    <row r="149" spans="1:23">
      <c r="A149" s="32" t="s">
        <v>72</v>
      </c>
      <c r="B149" s="17">
        <v>452.7</v>
      </c>
      <c r="C149" s="17">
        <f>253.7+0.03</f>
        <v>253.73</v>
      </c>
      <c r="D149" s="17">
        <v>-141.69999999999999</v>
      </c>
      <c r="E149" s="17">
        <v>182.4</v>
      </c>
      <c r="F149" s="17">
        <f>-433.5-0.03</f>
        <v>-433.53</v>
      </c>
      <c r="G149" s="17">
        <f>257.9-0.04</f>
        <v>257.85999999999996</v>
      </c>
      <c r="H149" s="17">
        <v>82.8</v>
      </c>
      <c r="I149" s="17">
        <v>-86.3</v>
      </c>
      <c r="J149" s="17">
        <v>106.6</v>
      </c>
      <c r="K149" s="17">
        <v>-24.5</v>
      </c>
      <c r="L149" s="17">
        <v>99.9</v>
      </c>
      <c r="M149" s="17">
        <v>131.30000000000001</v>
      </c>
      <c r="W149" s="48"/>
    </row>
    <row r="150" spans="1:23">
      <c r="A150" s="32" t="s">
        <v>73</v>
      </c>
      <c r="B150" s="17">
        <v>334.3</v>
      </c>
      <c r="C150" s="17">
        <f>231.9+0.03</f>
        <v>231.93</v>
      </c>
      <c r="D150" s="17">
        <v>48.6</v>
      </c>
      <c r="E150" s="17">
        <v>71.2</v>
      </c>
      <c r="F150" s="17">
        <v>180.2</v>
      </c>
      <c r="G150" s="17">
        <v>3.1</v>
      </c>
      <c r="H150" s="17">
        <v>8.9</v>
      </c>
      <c r="I150" s="17">
        <v>-85.2</v>
      </c>
      <c r="J150" s="17">
        <v>-207.9</v>
      </c>
      <c r="K150" s="17">
        <v>15.3</v>
      </c>
      <c r="L150" s="17">
        <v>-60.2</v>
      </c>
      <c r="M150" s="17">
        <v>-83.3</v>
      </c>
      <c r="W150" s="48"/>
    </row>
    <row r="151" spans="1:23">
      <c r="A151" s="32" t="s">
        <v>74</v>
      </c>
      <c r="B151" s="17">
        <v>285.39999999999998</v>
      </c>
      <c r="C151" s="17">
        <v>121.6</v>
      </c>
      <c r="D151" s="17">
        <v>62.6</v>
      </c>
      <c r="E151" s="17">
        <v>108.5</v>
      </c>
      <c r="F151" s="17">
        <v>94.6</v>
      </c>
      <c r="G151" s="17">
        <v>-57.2</v>
      </c>
      <c r="H151" s="17">
        <v>-119.6</v>
      </c>
      <c r="I151" s="17">
        <v>-217.7</v>
      </c>
      <c r="J151" s="17">
        <v>-34.9</v>
      </c>
      <c r="K151" s="17">
        <v>-47.1</v>
      </c>
      <c r="L151" s="17">
        <v>-136.80000000000001</v>
      </c>
      <c r="M151" s="17">
        <v>76.2</v>
      </c>
      <c r="W151" s="48"/>
    </row>
    <row r="152" spans="1:23">
      <c r="A152" s="32" t="s">
        <v>27</v>
      </c>
      <c r="B152" s="17">
        <v>-1253</v>
      </c>
      <c r="C152" s="17">
        <v>-188</v>
      </c>
      <c r="D152" s="17">
        <f>376.7-0.03</f>
        <v>376.67</v>
      </c>
      <c r="E152" s="17">
        <v>49.4</v>
      </c>
      <c r="F152" s="17">
        <v>61.3</v>
      </c>
      <c r="G152" s="17">
        <f>332.8-0.04</f>
        <v>332.76</v>
      </c>
      <c r="H152" s="17">
        <v>-77.900000000000006</v>
      </c>
      <c r="I152" s="17">
        <v>-50.4</v>
      </c>
      <c r="J152" s="17">
        <v>-137.30000000000001</v>
      </c>
      <c r="K152" s="17">
        <v>-168.3</v>
      </c>
      <c r="L152" s="17">
        <v>-59.9</v>
      </c>
      <c r="M152" s="17">
        <v>-197.2</v>
      </c>
    </row>
    <row r="153" spans="1:23" ht="13.5" thickBot="1">
      <c r="A153" s="41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23">
      <c r="A154" s="43" t="s">
        <v>75</v>
      </c>
    </row>
    <row r="155" spans="1:23">
      <c r="A155" s="50" t="s">
        <v>76</v>
      </c>
    </row>
    <row r="156" spans="1:23" ht="12.75" customHeight="1">
      <c r="B156" s="49"/>
      <c r="C156" s="49"/>
      <c r="D156" s="49"/>
      <c r="E156" s="49"/>
      <c r="F156" s="49"/>
      <c r="G156" s="49"/>
      <c r="H156" s="49"/>
      <c r="I156" s="49"/>
      <c r="J156" s="49"/>
    </row>
    <row r="157" spans="1:23">
      <c r="A157" s="43" t="s">
        <v>78</v>
      </c>
    </row>
    <row r="158" spans="1:23">
      <c r="A158" s="51" t="s">
        <v>79</v>
      </c>
    </row>
    <row r="159" spans="1:23">
      <c r="A159" s="51"/>
    </row>
    <row r="160" spans="1:23">
      <c r="A160" s="51"/>
    </row>
    <row r="162" spans="1:13">
      <c r="A162" s="4" t="s">
        <v>1</v>
      </c>
    </row>
    <row r="163" spans="1:13">
      <c r="A163" s="4" t="s">
        <v>2</v>
      </c>
    </row>
    <row r="164" spans="1:13">
      <c r="A164" s="4"/>
    </row>
    <row r="165" spans="1:13">
      <c r="A165" s="4" t="s">
        <v>80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ht="13.5" thickBot="1">
      <c r="A166" s="7" t="s">
        <v>4</v>
      </c>
      <c r="B166" s="8" t="s">
        <v>5</v>
      </c>
      <c r="C166" s="8" t="s">
        <v>6</v>
      </c>
      <c r="D166" s="8" t="s">
        <v>7</v>
      </c>
      <c r="E166" s="8" t="s">
        <v>8</v>
      </c>
      <c r="F166" s="8" t="s">
        <v>9</v>
      </c>
      <c r="G166" s="8" t="s">
        <v>10</v>
      </c>
      <c r="H166" s="8" t="s">
        <v>11</v>
      </c>
      <c r="I166" s="8" t="s">
        <v>12</v>
      </c>
      <c r="J166" s="8" t="s">
        <v>13</v>
      </c>
      <c r="K166" s="8" t="s">
        <v>14</v>
      </c>
      <c r="L166" s="8" t="s">
        <v>15</v>
      </c>
      <c r="M166" s="8" t="s">
        <v>16</v>
      </c>
    </row>
    <row r="167" spans="1:13" ht="19.5" customHeight="1">
      <c r="A167" s="9"/>
    </row>
    <row r="168" spans="1:13">
      <c r="A168" s="10" t="s">
        <v>17</v>
      </c>
      <c r="B168" s="11">
        <f t="shared" ref="B168:M168" si="67">B169+B190</f>
        <v>1228.6500000000001</v>
      </c>
      <c r="C168" s="11">
        <f t="shared" si="67"/>
        <v>1167.17</v>
      </c>
      <c r="D168" s="11">
        <f t="shared" si="67"/>
        <v>1203.6500000000001</v>
      </c>
      <c r="E168" s="11">
        <f t="shared" si="67"/>
        <v>1229.1799999999998</v>
      </c>
      <c r="F168" s="11">
        <f t="shared" si="67"/>
        <v>1377</v>
      </c>
      <c r="G168" s="11">
        <f t="shared" si="67"/>
        <v>1422.7</v>
      </c>
      <c r="H168" s="11">
        <f t="shared" si="67"/>
        <v>1534.07</v>
      </c>
      <c r="I168" s="11">
        <f t="shared" si="67"/>
        <v>1531.7950000000001</v>
      </c>
      <c r="J168" s="11">
        <f t="shared" si="67"/>
        <v>1314.2350000000001</v>
      </c>
      <c r="K168" s="11">
        <f t="shared" si="67"/>
        <v>1451.2650000000001</v>
      </c>
      <c r="L168" s="11">
        <f t="shared" si="67"/>
        <v>1707.2</v>
      </c>
      <c r="M168" s="11">
        <f t="shared" si="67"/>
        <v>1739.55</v>
      </c>
    </row>
    <row r="169" spans="1:13">
      <c r="A169" s="12" t="s">
        <v>18</v>
      </c>
      <c r="B169" s="13">
        <f t="shared" ref="B169:M169" si="68">B170+B178</f>
        <v>1120.4000000000001</v>
      </c>
      <c r="C169" s="13">
        <f t="shared" si="68"/>
        <v>1078.22</v>
      </c>
      <c r="D169" s="13">
        <f t="shared" si="68"/>
        <v>1091.4000000000001</v>
      </c>
      <c r="E169" s="13">
        <f t="shared" si="68"/>
        <v>1133.1499999999999</v>
      </c>
      <c r="F169" s="13">
        <f t="shared" si="68"/>
        <v>1247.25</v>
      </c>
      <c r="G169" s="13">
        <f t="shared" si="68"/>
        <v>1328.15</v>
      </c>
      <c r="H169" s="13">
        <f t="shared" si="68"/>
        <v>1406.22</v>
      </c>
      <c r="I169" s="13">
        <f t="shared" si="68"/>
        <v>1385.575</v>
      </c>
      <c r="J169" s="13">
        <f t="shared" si="68"/>
        <v>1193.92</v>
      </c>
      <c r="K169" s="13">
        <f t="shared" si="68"/>
        <v>1323.0650000000001</v>
      </c>
      <c r="L169" s="13">
        <f t="shared" si="68"/>
        <v>1555.3</v>
      </c>
      <c r="M169" s="13">
        <f t="shared" si="68"/>
        <v>1602.75</v>
      </c>
    </row>
    <row r="170" spans="1:13">
      <c r="A170" s="14" t="s">
        <v>19</v>
      </c>
      <c r="B170" s="15">
        <f t="shared" ref="B170:L170" si="69">SUM(B171:B177)</f>
        <v>448.95000000000005</v>
      </c>
      <c r="C170" s="15">
        <f t="shared" si="69"/>
        <v>406.72</v>
      </c>
      <c r="D170" s="15">
        <f t="shared" si="69"/>
        <v>450.5</v>
      </c>
      <c r="E170" s="15">
        <f t="shared" si="69"/>
        <v>437.79999999999995</v>
      </c>
      <c r="F170" s="15">
        <f t="shared" si="69"/>
        <v>485.22999999999996</v>
      </c>
      <c r="G170" s="15">
        <f t="shared" si="69"/>
        <v>484.45000000000005</v>
      </c>
      <c r="H170" s="15">
        <f t="shared" si="69"/>
        <v>563.42999999999995</v>
      </c>
      <c r="I170" s="15">
        <f t="shared" si="69"/>
        <v>542.34000000000015</v>
      </c>
      <c r="J170" s="15">
        <f t="shared" si="69"/>
        <v>601.44499999999994</v>
      </c>
      <c r="K170" s="15">
        <f t="shared" si="69"/>
        <v>574.11500000000012</v>
      </c>
      <c r="L170" s="15">
        <f t="shared" si="69"/>
        <v>690.59999999999991</v>
      </c>
      <c r="M170" s="15">
        <f t="shared" ref="M170" si="70">SUM(M171:M177)</f>
        <v>689.90000000000009</v>
      </c>
    </row>
    <row r="171" spans="1:13">
      <c r="A171" s="16" t="s">
        <v>20</v>
      </c>
      <c r="B171" s="17">
        <f t="shared" ref="B171:M171" si="71">B92/2</f>
        <v>198.65</v>
      </c>
      <c r="C171" s="17">
        <f t="shared" si="71"/>
        <v>182.38500000000002</v>
      </c>
      <c r="D171" s="17">
        <f t="shared" si="71"/>
        <v>206.25</v>
      </c>
      <c r="E171" s="17">
        <f t="shared" si="71"/>
        <v>198.4</v>
      </c>
      <c r="F171" s="17">
        <f t="shared" si="71"/>
        <v>244.16499999999999</v>
      </c>
      <c r="G171" s="17">
        <f t="shared" si="71"/>
        <v>231.3</v>
      </c>
      <c r="H171" s="17">
        <f t="shared" si="71"/>
        <v>241.03</v>
      </c>
      <c r="I171" s="17">
        <f t="shared" si="71"/>
        <v>227.34</v>
      </c>
      <c r="J171" s="17">
        <f t="shared" si="71"/>
        <v>154.05000000000001</v>
      </c>
      <c r="K171" s="17">
        <f t="shared" si="71"/>
        <v>192.5</v>
      </c>
      <c r="L171" s="17">
        <f t="shared" si="71"/>
        <v>196.7</v>
      </c>
      <c r="M171" s="17">
        <f t="shared" si="71"/>
        <v>221.7</v>
      </c>
    </row>
    <row r="172" spans="1:13">
      <c r="A172" s="16" t="s">
        <v>21</v>
      </c>
      <c r="B172" s="17">
        <f t="shared" ref="B172:M172" si="72">B93/2</f>
        <v>134.30000000000001</v>
      </c>
      <c r="C172" s="17">
        <f t="shared" si="72"/>
        <v>87.334999999999994</v>
      </c>
      <c r="D172" s="17">
        <f t="shared" si="72"/>
        <v>78.05</v>
      </c>
      <c r="E172" s="17">
        <f t="shared" si="72"/>
        <v>107.6</v>
      </c>
      <c r="F172" s="17">
        <f t="shared" si="72"/>
        <v>124.11499999999999</v>
      </c>
      <c r="G172" s="17">
        <f t="shared" si="72"/>
        <v>137.55000000000001</v>
      </c>
      <c r="H172" s="17">
        <f t="shared" si="72"/>
        <v>177.75</v>
      </c>
      <c r="I172" s="17">
        <f t="shared" si="72"/>
        <v>154.5</v>
      </c>
      <c r="J172" s="17">
        <f t="shared" si="72"/>
        <v>306.45</v>
      </c>
      <c r="K172" s="17">
        <f t="shared" si="72"/>
        <v>225.23</v>
      </c>
      <c r="L172" s="17">
        <f t="shared" si="72"/>
        <v>274.39999999999998</v>
      </c>
      <c r="M172" s="17">
        <f t="shared" si="72"/>
        <v>281.55</v>
      </c>
    </row>
    <row r="173" spans="1:13">
      <c r="A173" s="16" t="s">
        <v>22</v>
      </c>
      <c r="B173" s="17"/>
      <c r="C173" s="17"/>
      <c r="D173" s="17"/>
      <c r="E173" s="17"/>
      <c r="F173" s="17"/>
      <c r="G173" s="17"/>
      <c r="H173" s="17">
        <f t="shared" ref="H173:M177" si="73">H94/2</f>
        <v>0</v>
      </c>
      <c r="I173" s="17">
        <f t="shared" si="73"/>
        <v>0</v>
      </c>
      <c r="J173" s="17">
        <f t="shared" si="73"/>
        <v>0</v>
      </c>
      <c r="K173" s="17">
        <f t="shared" si="73"/>
        <v>0</v>
      </c>
      <c r="L173" s="17">
        <f t="shared" si="73"/>
        <v>6.75</v>
      </c>
      <c r="M173" s="17">
        <f t="shared" si="73"/>
        <v>1.85</v>
      </c>
    </row>
    <row r="174" spans="1:13">
      <c r="A174" s="16" t="s">
        <v>23</v>
      </c>
      <c r="B174" s="17"/>
      <c r="C174" s="17"/>
      <c r="D174" s="17"/>
      <c r="E174" s="17"/>
      <c r="F174" s="17"/>
      <c r="G174" s="17"/>
      <c r="H174" s="17">
        <f t="shared" si="73"/>
        <v>0</v>
      </c>
      <c r="I174" s="17">
        <f t="shared" si="73"/>
        <v>0</v>
      </c>
      <c r="J174" s="17">
        <f t="shared" si="73"/>
        <v>0</v>
      </c>
      <c r="K174" s="17">
        <f t="shared" si="73"/>
        <v>0</v>
      </c>
      <c r="L174" s="17">
        <f t="shared" si="73"/>
        <v>37.35</v>
      </c>
      <c r="M174" s="17">
        <f t="shared" si="73"/>
        <v>0</v>
      </c>
    </row>
    <row r="175" spans="1:13">
      <c r="A175" s="16" t="s">
        <v>24</v>
      </c>
      <c r="B175" s="17">
        <f t="shared" ref="B175:G177" si="74">B96/2</f>
        <v>66.400000000000006</v>
      </c>
      <c r="C175" s="17">
        <f t="shared" si="74"/>
        <v>78</v>
      </c>
      <c r="D175" s="17">
        <f t="shared" si="74"/>
        <v>82.2</v>
      </c>
      <c r="E175" s="17">
        <f t="shared" si="74"/>
        <v>66.400000000000006</v>
      </c>
      <c r="F175" s="17">
        <f t="shared" si="74"/>
        <v>67.7</v>
      </c>
      <c r="G175" s="17">
        <f t="shared" si="74"/>
        <v>68.8</v>
      </c>
      <c r="H175" s="17">
        <f t="shared" si="73"/>
        <v>80.650000000000006</v>
      </c>
      <c r="I175" s="17">
        <f t="shared" si="73"/>
        <v>107.35</v>
      </c>
      <c r="J175" s="17">
        <f t="shared" si="73"/>
        <v>90.8</v>
      </c>
      <c r="K175" s="17">
        <f t="shared" si="73"/>
        <v>102.58499999999999</v>
      </c>
      <c r="L175" s="17">
        <f t="shared" si="73"/>
        <v>108.5</v>
      </c>
      <c r="M175" s="17">
        <f t="shared" si="73"/>
        <v>109.35</v>
      </c>
    </row>
    <row r="176" spans="1:13">
      <c r="A176" s="16" t="s">
        <v>25</v>
      </c>
      <c r="B176" s="17">
        <f t="shared" si="74"/>
        <v>0</v>
      </c>
      <c r="C176" s="17">
        <f t="shared" si="74"/>
        <v>0</v>
      </c>
      <c r="D176" s="17">
        <f t="shared" si="74"/>
        <v>13.45</v>
      </c>
      <c r="E176" s="17">
        <f t="shared" si="74"/>
        <v>14.5</v>
      </c>
      <c r="F176" s="17">
        <f t="shared" si="74"/>
        <v>16.3</v>
      </c>
      <c r="G176" s="17">
        <f t="shared" si="74"/>
        <v>24.35</v>
      </c>
      <c r="H176" s="17">
        <f t="shared" si="73"/>
        <v>22.3</v>
      </c>
      <c r="I176" s="17">
        <f t="shared" si="73"/>
        <v>23.7</v>
      </c>
      <c r="J176" s="17">
        <f t="shared" si="73"/>
        <v>22.8</v>
      </c>
      <c r="K176" s="17">
        <f t="shared" si="73"/>
        <v>23.1</v>
      </c>
      <c r="L176" s="17">
        <f t="shared" si="73"/>
        <v>26.5</v>
      </c>
      <c r="M176" s="17">
        <f t="shared" si="73"/>
        <v>26.75</v>
      </c>
    </row>
    <row r="177" spans="1:13">
      <c r="A177" s="16" t="s">
        <v>27</v>
      </c>
      <c r="B177" s="17">
        <f t="shared" si="74"/>
        <v>49.6</v>
      </c>
      <c r="C177" s="17">
        <f t="shared" si="74"/>
        <v>59</v>
      </c>
      <c r="D177" s="17">
        <f t="shared" si="74"/>
        <v>70.55</v>
      </c>
      <c r="E177" s="17">
        <f t="shared" si="74"/>
        <v>50.9</v>
      </c>
      <c r="F177" s="17">
        <f t="shared" si="74"/>
        <v>32.950000000000003</v>
      </c>
      <c r="G177" s="17">
        <f t="shared" si="74"/>
        <v>22.45</v>
      </c>
      <c r="H177" s="17">
        <f t="shared" si="73"/>
        <v>41.7</v>
      </c>
      <c r="I177" s="17">
        <f t="shared" si="73"/>
        <v>29.45</v>
      </c>
      <c r="J177" s="17">
        <f t="shared" si="73"/>
        <v>27.344999999999999</v>
      </c>
      <c r="K177" s="17">
        <f t="shared" si="73"/>
        <v>30.7</v>
      </c>
      <c r="L177" s="17">
        <f t="shared" si="73"/>
        <v>40.4</v>
      </c>
      <c r="M177" s="17">
        <f t="shared" si="73"/>
        <v>48.7</v>
      </c>
    </row>
    <row r="178" spans="1:13">
      <c r="A178" s="14" t="s">
        <v>28</v>
      </c>
      <c r="B178" s="15">
        <f t="shared" ref="B178:M178" si="75">SUM(B179:B185)</f>
        <v>671.45</v>
      </c>
      <c r="C178" s="15">
        <f t="shared" si="75"/>
        <v>671.5</v>
      </c>
      <c r="D178" s="15">
        <f t="shared" si="75"/>
        <v>640.9</v>
      </c>
      <c r="E178" s="15">
        <f t="shared" si="75"/>
        <v>695.34999999999991</v>
      </c>
      <c r="F178" s="15">
        <f t="shared" si="75"/>
        <v>762.02</v>
      </c>
      <c r="G178" s="15">
        <f t="shared" si="75"/>
        <v>843.7</v>
      </c>
      <c r="H178" s="15">
        <f t="shared" si="75"/>
        <v>842.79000000000008</v>
      </c>
      <c r="I178" s="15">
        <f t="shared" si="75"/>
        <v>843.2349999999999</v>
      </c>
      <c r="J178" s="15">
        <f t="shared" si="75"/>
        <v>592.47500000000002</v>
      </c>
      <c r="K178" s="15">
        <f t="shared" si="75"/>
        <v>748.94999999999993</v>
      </c>
      <c r="L178" s="15">
        <f t="shared" si="75"/>
        <v>864.7</v>
      </c>
      <c r="M178" s="15">
        <f t="shared" si="75"/>
        <v>912.85</v>
      </c>
    </row>
    <row r="179" spans="1:13">
      <c r="A179" s="16" t="s">
        <v>29</v>
      </c>
      <c r="B179" s="17">
        <f t="shared" ref="B179:M179" si="76">B100/2</f>
        <v>5.6</v>
      </c>
      <c r="C179" s="17">
        <f t="shared" si="76"/>
        <v>5.8</v>
      </c>
      <c r="D179" s="17">
        <f t="shared" si="76"/>
        <v>5.5</v>
      </c>
      <c r="E179" s="17">
        <f t="shared" si="76"/>
        <v>5.05</v>
      </c>
      <c r="F179" s="17">
        <f t="shared" si="76"/>
        <v>4.7</v>
      </c>
      <c r="G179" s="17">
        <f t="shared" si="76"/>
        <v>5.25</v>
      </c>
      <c r="H179" s="17">
        <f t="shared" si="76"/>
        <v>5.44</v>
      </c>
      <c r="I179" s="17">
        <f t="shared" si="76"/>
        <v>5.6849999999999996</v>
      </c>
      <c r="J179" s="17">
        <f t="shared" si="76"/>
        <v>3.82</v>
      </c>
      <c r="K179" s="17">
        <f t="shared" si="76"/>
        <v>6.7</v>
      </c>
      <c r="L179" s="17">
        <f t="shared" si="76"/>
        <v>10.8</v>
      </c>
      <c r="M179" s="17">
        <f t="shared" si="76"/>
        <v>9.1</v>
      </c>
    </row>
    <row r="180" spans="1:13">
      <c r="A180" s="16" t="s">
        <v>30</v>
      </c>
      <c r="B180" s="17">
        <f t="shared" ref="B180:M180" si="77">B101/2</f>
        <v>439.5</v>
      </c>
      <c r="C180" s="17">
        <f t="shared" si="77"/>
        <v>452.8</v>
      </c>
      <c r="D180" s="17">
        <f t="shared" si="77"/>
        <v>403.1</v>
      </c>
      <c r="E180" s="17">
        <f t="shared" si="77"/>
        <v>430.7</v>
      </c>
      <c r="F180" s="17">
        <f t="shared" si="77"/>
        <v>445.13499999999999</v>
      </c>
      <c r="G180" s="17">
        <f t="shared" si="77"/>
        <v>443.65</v>
      </c>
      <c r="H180" s="17">
        <f t="shared" si="77"/>
        <v>470.45</v>
      </c>
      <c r="I180" s="17">
        <f t="shared" si="77"/>
        <v>483.45</v>
      </c>
      <c r="J180" s="17">
        <f t="shared" si="77"/>
        <v>353.16500000000002</v>
      </c>
      <c r="K180" s="17">
        <f t="shared" si="77"/>
        <v>442.3</v>
      </c>
      <c r="L180" s="17">
        <f t="shared" si="77"/>
        <v>511.3</v>
      </c>
      <c r="M180" s="17">
        <f t="shared" si="77"/>
        <v>547.75</v>
      </c>
    </row>
    <row r="181" spans="1:13">
      <c r="A181" s="16" t="s">
        <v>31</v>
      </c>
      <c r="B181" s="17">
        <f t="shared" ref="B181:M181" si="78">B102/2</f>
        <v>70.650000000000006</v>
      </c>
      <c r="C181" s="17">
        <f t="shared" si="78"/>
        <v>57.7</v>
      </c>
      <c r="D181" s="17">
        <f t="shared" si="78"/>
        <v>67.95</v>
      </c>
      <c r="E181" s="17">
        <f t="shared" si="78"/>
        <v>84.5</v>
      </c>
      <c r="F181" s="17">
        <f t="shared" si="78"/>
        <v>112.8</v>
      </c>
      <c r="G181" s="17">
        <f t="shared" si="78"/>
        <v>151.55000000000001</v>
      </c>
      <c r="H181" s="17">
        <f t="shared" si="78"/>
        <v>135.6</v>
      </c>
      <c r="I181" s="17">
        <f t="shared" si="78"/>
        <v>125.45</v>
      </c>
      <c r="J181" s="17">
        <f t="shared" si="78"/>
        <v>77.069999999999993</v>
      </c>
      <c r="K181" s="17">
        <f t="shared" si="78"/>
        <v>106.15</v>
      </c>
      <c r="L181" s="17">
        <f t="shared" si="78"/>
        <v>123.6</v>
      </c>
      <c r="M181" s="17">
        <f t="shared" si="78"/>
        <v>114.3</v>
      </c>
    </row>
    <row r="182" spans="1:13">
      <c r="A182" s="16" t="s">
        <v>32</v>
      </c>
      <c r="B182" s="17">
        <f t="shared" ref="B182:M182" si="79">B103/2</f>
        <v>100.6</v>
      </c>
      <c r="C182" s="17">
        <f t="shared" si="79"/>
        <v>96.8</v>
      </c>
      <c r="D182" s="17">
        <f t="shared" si="79"/>
        <v>111.8</v>
      </c>
      <c r="E182" s="17">
        <f t="shared" si="79"/>
        <v>115.8</v>
      </c>
      <c r="F182" s="17">
        <f t="shared" si="79"/>
        <v>122.58499999999999</v>
      </c>
      <c r="G182" s="17">
        <f t="shared" si="79"/>
        <v>109.3</v>
      </c>
      <c r="H182" s="17">
        <f t="shared" si="79"/>
        <v>106.9</v>
      </c>
      <c r="I182" s="17">
        <f t="shared" si="79"/>
        <v>115.8</v>
      </c>
      <c r="J182" s="17">
        <f t="shared" si="79"/>
        <v>95.96</v>
      </c>
      <c r="K182" s="17">
        <f t="shared" si="79"/>
        <v>110.3</v>
      </c>
      <c r="L182" s="17">
        <f t="shared" si="79"/>
        <v>120.95</v>
      </c>
      <c r="M182" s="17">
        <f t="shared" si="79"/>
        <v>128.6</v>
      </c>
    </row>
    <row r="183" spans="1:13">
      <c r="A183" s="16" t="s">
        <v>33</v>
      </c>
      <c r="B183" s="18" t="s">
        <v>26</v>
      </c>
      <c r="C183" s="18" t="s">
        <v>26</v>
      </c>
      <c r="D183" s="18" t="s">
        <v>26</v>
      </c>
      <c r="E183" s="17">
        <f t="shared" ref="E183:M183" si="80">E104/2</f>
        <v>0</v>
      </c>
      <c r="F183" s="17">
        <f t="shared" si="80"/>
        <v>0</v>
      </c>
      <c r="G183" s="17">
        <f t="shared" si="80"/>
        <v>0</v>
      </c>
      <c r="H183" s="17">
        <f t="shared" si="80"/>
        <v>0</v>
      </c>
      <c r="I183" s="17">
        <f t="shared" si="80"/>
        <v>0</v>
      </c>
      <c r="J183" s="17">
        <f t="shared" si="80"/>
        <v>0</v>
      </c>
      <c r="K183" s="17">
        <f t="shared" si="80"/>
        <v>0</v>
      </c>
      <c r="L183" s="17">
        <f t="shared" si="80"/>
        <v>0</v>
      </c>
      <c r="M183" s="17">
        <f t="shared" si="80"/>
        <v>0</v>
      </c>
    </row>
    <row r="184" spans="1:13">
      <c r="A184" s="16" t="s">
        <v>34</v>
      </c>
      <c r="B184" s="17">
        <f t="shared" ref="B184:D185" si="81">B105/2</f>
        <v>0</v>
      </c>
      <c r="C184" s="17">
        <f t="shared" si="81"/>
        <v>0</v>
      </c>
      <c r="D184" s="17">
        <f t="shared" si="81"/>
        <v>0</v>
      </c>
      <c r="E184" s="17">
        <f t="shared" ref="E184:M184" si="82">E105/2</f>
        <v>0</v>
      </c>
      <c r="F184" s="17">
        <f t="shared" si="82"/>
        <v>14.65</v>
      </c>
      <c r="G184" s="17">
        <f t="shared" si="82"/>
        <v>76</v>
      </c>
      <c r="H184" s="17">
        <f t="shared" si="82"/>
        <v>24.7</v>
      </c>
      <c r="I184" s="17">
        <f t="shared" si="82"/>
        <v>0.05</v>
      </c>
      <c r="J184" s="17">
        <f t="shared" si="82"/>
        <v>0</v>
      </c>
      <c r="K184" s="17">
        <f t="shared" si="82"/>
        <v>0</v>
      </c>
      <c r="L184" s="17">
        <f t="shared" si="82"/>
        <v>0</v>
      </c>
      <c r="M184" s="17">
        <f t="shared" si="82"/>
        <v>0</v>
      </c>
    </row>
    <row r="185" spans="1:13">
      <c r="A185" s="16" t="s">
        <v>27</v>
      </c>
      <c r="B185" s="17">
        <f t="shared" si="81"/>
        <v>55.1</v>
      </c>
      <c r="C185" s="17">
        <f t="shared" si="81"/>
        <v>58.4</v>
      </c>
      <c r="D185" s="17">
        <f t="shared" si="81"/>
        <v>52.55</v>
      </c>
      <c r="E185" s="17">
        <f t="shared" ref="E185:M185" si="83">E106/2</f>
        <v>59.3</v>
      </c>
      <c r="F185" s="17">
        <f t="shared" si="83"/>
        <v>62.15</v>
      </c>
      <c r="G185" s="17">
        <f t="shared" si="83"/>
        <v>57.95</v>
      </c>
      <c r="H185" s="17">
        <f t="shared" si="83"/>
        <v>99.7</v>
      </c>
      <c r="I185" s="17">
        <f t="shared" si="83"/>
        <v>112.8</v>
      </c>
      <c r="J185" s="17">
        <f t="shared" si="83"/>
        <v>62.46</v>
      </c>
      <c r="K185" s="17">
        <f t="shared" si="83"/>
        <v>83.5</v>
      </c>
      <c r="L185" s="17">
        <f t="shared" si="83"/>
        <v>98.05</v>
      </c>
      <c r="M185" s="17">
        <f t="shared" si="83"/>
        <v>113.1</v>
      </c>
    </row>
    <row r="186" spans="1:13">
      <c r="A186" s="19" t="s">
        <v>35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1:13">
      <c r="A187" s="20" t="s">
        <v>36</v>
      </c>
      <c r="B187" s="18" t="s">
        <v>26</v>
      </c>
      <c r="C187" s="18" t="s">
        <v>26</v>
      </c>
      <c r="D187" s="17">
        <f>D108/2</f>
        <v>52.55</v>
      </c>
      <c r="E187" s="18" t="s">
        <v>26</v>
      </c>
      <c r="F187" s="18" t="s">
        <v>26</v>
      </c>
      <c r="G187" s="18" t="s">
        <v>26</v>
      </c>
      <c r="H187" s="17">
        <f t="shared" ref="H187:M188" si="84">H108/2</f>
        <v>34.299999999999997</v>
      </c>
      <c r="I187" s="17">
        <f t="shared" si="84"/>
        <v>41.05</v>
      </c>
      <c r="J187" s="17">
        <f t="shared" si="84"/>
        <v>31.9</v>
      </c>
      <c r="K187" s="17">
        <f t="shared" si="84"/>
        <v>35.1</v>
      </c>
      <c r="L187" s="17">
        <f t="shared" si="84"/>
        <v>40.450000000000003</v>
      </c>
      <c r="M187" s="17">
        <f t="shared" si="84"/>
        <v>38.4</v>
      </c>
    </row>
    <row r="188" spans="1:13">
      <c r="A188" s="20" t="s">
        <v>37</v>
      </c>
      <c r="B188" s="18" t="s">
        <v>26</v>
      </c>
      <c r="C188" s="18" t="s">
        <v>26</v>
      </c>
      <c r="D188" s="18" t="s">
        <v>26</v>
      </c>
      <c r="E188" s="18" t="s">
        <v>26</v>
      </c>
      <c r="F188" s="18" t="s">
        <v>26</v>
      </c>
      <c r="G188" s="18" t="s">
        <v>26</v>
      </c>
      <c r="H188" s="17">
        <f t="shared" si="84"/>
        <v>5.05</v>
      </c>
      <c r="I188" s="17">
        <f t="shared" si="84"/>
        <v>14.05</v>
      </c>
      <c r="J188" s="17">
        <f t="shared" si="84"/>
        <v>4.75</v>
      </c>
      <c r="K188" s="17">
        <f t="shared" si="84"/>
        <v>12.6</v>
      </c>
      <c r="L188" s="17">
        <f t="shared" si="84"/>
        <v>20.100000000000001</v>
      </c>
      <c r="M188" s="17">
        <f t="shared" si="84"/>
        <v>21.2</v>
      </c>
    </row>
    <row r="189" spans="1:13">
      <c r="A189" s="1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1:13">
      <c r="A190" s="12" t="s">
        <v>38</v>
      </c>
      <c r="B190" s="21">
        <f t="shared" ref="B190:M190" si="85">SUM(B191:B194)</f>
        <v>108.25</v>
      </c>
      <c r="C190" s="21">
        <f t="shared" si="85"/>
        <v>88.949999999999989</v>
      </c>
      <c r="D190" s="21">
        <f t="shared" si="85"/>
        <v>112.25</v>
      </c>
      <c r="E190" s="21">
        <f t="shared" si="85"/>
        <v>96.03</v>
      </c>
      <c r="F190" s="21">
        <f t="shared" si="85"/>
        <v>129.75</v>
      </c>
      <c r="G190" s="21">
        <f t="shared" si="85"/>
        <v>94.55</v>
      </c>
      <c r="H190" s="21">
        <f t="shared" si="85"/>
        <v>127.85</v>
      </c>
      <c r="I190" s="21">
        <f t="shared" si="85"/>
        <v>146.22</v>
      </c>
      <c r="J190" s="21">
        <f t="shared" si="85"/>
        <v>120.31500000000001</v>
      </c>
      <c r="K190" s="21">
        <f t="shared" si="85"/>
        <v>128.19999999999999</v>
      </c>
      <c r="L190" s="21">
        <f t="shared" si="85"/>
        <v>151.9</v>
      </c>
      <c r="M190" s="21">
        <f t="shared" si="85"/>
        <v>136.80000000000001</v>
      </c>
    </row>
    <row r="191" spans="1:13">
      <c r="A191" s="16" t="s">
        <v>39</v>
      </c>
      <c r="B191" s="17">
        <f t="shared" ref="B191:M191" si="86">B112/2</f>
        <v>69.45</v>
      </c>
      <c r="C191" s="17">
        <f t="shared" si="86"/>
        <v>76.05</v>
      </c>
      <c r="D191" s="17">
        <f t="shared" si="86"/>
        <v>73.849999999999994</v>
      </c>
      <c r="E191" s="17">
        <f t="shared" si="86"/>
        <v>73.765000000000001</v>
      </c>
      <c r="F191" s="17">
        <f t="shared" si="86"/>
        <v>114.2</v>
      </c>
      <c r="G191" s="17">
        <f t="shared" si="86"/>
        <v>74.5</v>
      </c>
      <c r="H191" s="17">
        <f t="shared" si="86"/>
        <v>80.75</v>
      </c>
      <c r="I191" s="17">
        <f t="shared" si="86"/>
        <v>100.64</v>
      </c>
      <c r="J191" s="17">
        <f t="shared" si="86"/>
        <v>84.765000000000001</v>
      </c>
      <c r="K191" s="17">
        <f t="shared" si="86"/>
        <v>79.849999999999994</v>
      </c>
      <c r="L191" s="17">
        <f t="shared" si="86"/>
        <v>86.7</v>
      </c>
      <c r="M191" s="17">
        <f t="shared" si="86"/>
        <v>79.7</v>
      </c>
    </row>
    <row r="192" spans="1:13">
      <c r="A192" s="20" t="s">
        <v>40</v>
      </c>
      <c r="B192" s="17"/>
      <c r="C192" s="17"/>
      <c r="D192" s="17"/>
      <c r="E192" s="17"/>
      <c r="F192" s="17"/>
      <c r="G192" s="17"/>
      <c r="H192" s="17">
        <f t="shared" ref="H192:M194" si="87">H113/2</f>
        <v>37.25</v>
      </c>
      <c r="I192" s="17">
        <f t="shared" si="87"/>
        <v>39.700000000000003</v>
      </c>
      <c r="J192" s="17">
        <f t="shared" si="87"/>
        <v>32.6</v>
      </c>
      <c r="K192" s="17">
        <f t="shared" si="87"/>
        <v>39.35</v>
      </c>
      <c r="L192" s="17">
        <f t="shared" si="87"/>
        <v>47.2</v>
      </c>
      <c r="M192" s="17">
        <f t="shared" si="87"/>
        <v>50.55</v>
      </c>
    </row>
    <row r="193" spans="1:13">
      <c r="A193" s="16" t="s">
        <v>41</v>
      </c>
      <c r="B193" s="17">
        <f t="shared" ref="B193:G194" si="88">B114/2</f>
        <v>28.8</v>
      </c>
      <c r="C193" s="17">
        <f t="shared" si="88"/>
        <v>2.35</v>
      </c>
      <c r="D193" s="17">
        <f t="shared" si="88"/>
        <v>28.75</v>
      </c>
      <c r="E193" s="17">
        <f t="shared" si="88"/>
        <v>9.0500000000000007</v>
      </c>
      <c r="F193" s="17">
        <f t="shared" si="88"/>
        <v>4.9000000000000004</v>
      </c>
      <c r="G193" s="17">
        <f t="shared" si="88"/>
        <v>11</v>
      </c>
      <c r="H193" s="17">
        <f t="shared" si="87"/>
        <v>0.05</v>
      </c>
      <c r="I193" s="17">
        <f t="shared" si="87"/>
        <v>5.88</v>
      </c>
      <c r="J193" s="17">
        <f t="shared" si="87"/>
        <v>0</v>
      </c>
      <c r="K193" s="17">
        <f t="shared" si="87"/>
        <v>2.85</v>
      </c>
      <c r="L193" s="17">
        <f t="shared" si="87"/>
        <v>10</v>
      </c>
      <c r="M193" s="17">
        <f t="shared" si="87"/>
        <v>0.5</v>
      </c>
    </row>
    <row r="194" spans="1:13">
      <c r="A194" s="16" t="s">
        <v>42</v>
      </c>
      <c r="B194" s="17">
        <f t="shared" si="88"/>
        <v>10</v>
      </c>
      <c r="C194" s="17">
        <f t="shared" si="88"/>
        <v>10.55</v>
      </c>
      <c r="D194" s="17">
        <f t="shared" si="88"/>
        <v>9.65</v>
      </c>
      <c r="E194" s="17">
        <f t="shared" si="88"/>
        <v>13.215</v>
      </c>
      <c r="F194" s="17">
        <f t="shared" si="88"/>
        <v>10.65</v>
      </c>
      <c r="G194" s="17">
        <f t="shared" si="88"/>
        <v>9.0500000000000007</v>
      </c>
      <c r="H194" s="17">
        <f t="shared" si="87"/>
        <v>9.8000000000000007</v>
      </c>
      <c r="I194" s="17">
        <f t="shared" si="87"/>
        <v>0</v>
      </c>
      <c r="J194" s="17">
        <f t="shared" si="87"/>
        <v>2.95</v>
      </c>
      <c r="K194" s="17">
        <f t="shared" si="87"/>
        <v>6.15</v>
      </c>
      <c r="L194" s="17">
        <f t="shared" si="87"/>
        <v>8</v>
      </c>
      <c r="M194" s="17">
        <f t="shared" si="87"/>
        <v>6.05</v>
      </c>
    </row>
    <row r="195" spans="1:13">
      <c r="A195" s="22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1:13">
      <c r="A196" s="23" t="s">
        <v>43</v>
      </c>
      <c r="B196" s="24">
        <f t="shared" ref="B196:M196" si="89">B197+B210</f>
        <v>1598.8500000000001</v>
      </c>
      <c r="C196" s="24">
        <f t="shared" si="89"/>
        <v>1646.6350000000002</v>
      </c>
      <c r="D196" s="24">
        <f t="shared" si="89"/>
        <v>1556.1</v>
      </c>
      <c r="E196" s="24">
        <f t="shared" si="89"/>
        <v>1660.9</v>
      </c>
      <c r="F196" s="24">
        <f t="shared" si="89"/>
        <v>1639.05</v>
      </c>
      <c r="G196" s="24">
        <f t="shared" si="89"/>
        <v>1647.8000000000002</v>
      </c>
      <c r="H196" s="24">
        <f t="shared" si="89"/>
        <v>1704.6</v>
      </c>
      <c r="I196" s="24">
        <f t="shared" si="89"/>
        <v>1424.7</v>
      </c>
      <c r="J196" s="24">
        <f t="shared" si="89"/>
        <v>1667.7</v>
      </c>
      <c r="K196" s="24">
        <f t="shared" si="89"/>
        <v>1856.6</v>
      </c>
      <c r="L196" s="24">
        <f t="shared" si="89"/>
        <v>2057.0750000000003</v>
      </c>
      <c r="M196" s="24">
        <f t="shared" si="89"/>
        <v>2157.9</v>
      </c>
    </row>
    <row r="197" spans="1:13">
      <c r="A197" s="25" t="s">
        <v>44</v>
      </c>
      <c r="B197" s="21">
        <f t="shared" ref="B197:M197" si="90">SUM(B198:B203)</f>
        <v>1538.3000000000002</v>
      </c>
      <c r="C197" s="21">
        <f t="shared" si="90"/>
        <v>1561.9850000000001</v>
      </c>
      <c r="D197" s="21">
        <f t="shared" si="90"/>
        <v>1459.35</v>
      </c>
      <c r="E197" s="21">
        <f t="shared" si="90"/>
        <v>1542.75</v>
      </c>
      <c r="F197" s="21">
        <f t="shared" si="90"/>
        <v>1526.5</v>
      </c>
      <c r="G197" s="21">
        <f t="shared" si="90"/>
        <v>1561.9</v>
      </c>
      <c r="H197" s="21">
        <f t="shared" si="90"/>
        <v>1605.6999999999998</v>
      </c>
      <c r="I197" s="21">
        <f t="shared" si="90"/>
        <v>1328.8</v>
      </c>
      <c r="J197" s="21">
        <f t="shared" si="90"/>
        <v>1529.65</v>
      </c>
      <c r="K197" s="21">
        <f t="shared" si="90"/>
        <v>1644</v>
      </c>
      <c r="L197" s="21">
        <f t="shared" si="90"/>
        <v>1818.9750000000001</v>
      </c>
      <c r="M197" s="21">
        <f t="shared" si="90"/>
        <v>1973.1</v>
      </c>
    </row>
    <row r="198" spans="1:13">
      <c r="A198" s="26" t="s">
        <v>45</v>
      </c>
      <c r="B198" s="17">
        <f t="shared" ref="B198:M198" si="91">B119/2</f>
        <v>441.1</v>
      </c>
      <c r="C198" s="17">
        <f t="shared" si="91"/>
        <v>435.95</v>
      </c>
      <c r="D198" s="17">
        <f t="shared" si="91"/>
        <v>401.85</v>
      </c>
      <c r="E198" s="17">
        <f t="shared" si="91"/>
        <v>393.6</v>
      </c>
      <c r="F198" s="17">
        <f t="shared" si="91"/>
        <v>392.2</v>
      </c>
      <c r="G198" s="17">
        <f t="shared" si="91"/>
        <v>391.15</v>
      </c>
      <c r="H198" s="17">
        <f t="shared" si="91"/>
        <v>405.95</v>
      </c>
      <c r="I198" s="17">
        <f t="shared" si="91"/>
        <v>403.7</v>
      </c>
      <c r="J198" s="17">
        <f t="shared" si="91"/>
        <v>404</v>
      </c>
      <c r="K198" s="17">
        <f t="shared" si="91"/>
        <v>417.4</v>
      </c>
      <c r="L198" s="17">
        <f t="shared" si="91"/>
        <v>427.28</v>
      </c>
      <c r="M198" s="17">
        <f t="shared" si="91"/>
        <v>426.2</v>
      </c>
    </row>
    <row r="199" spans="1:13">
      <c r="A199" s="26" t="s">
        <v>46</v>
      </c>
      <c r="B199" s="17">
        <f t="shared" ref="B199:M199" si="92">B120/2</f>
        <v>195.85</v>
      </c>
      <c r="C199" s="17">
        <f t="shared" si="92"/>
        <v>191.1</v>
      </c>
      <c r="D199" s="17">
        <f t="shared" si="92"/>
        <v>170.75</v>
      </c>
      <c r="E199" s="17">
        <f t="shared" si="92"/>
        <v>220.65</v>
      </c>
      <c r="F199" s="17">
        <f t="shared" si="92"/>
        <v>192.7</v>
      </c>
      <c r="G199" s="17">
        <f t="shared" si="92"/>
        <v>182.15</v>
      </c>
      <c r="H199" s="17">
        <f t="shared" si="92"/>
        <v>178.15</v>
      </c>
      <c r="I199" s="17">
        <f t="shared" si="92"/>
        <v>187.75</v>
      </c>
      <c r="J199" s="17">
        <f t="shared" si="92"/>
        <v>199.9</v>
      </c>
      <c r="K199" s="17">
        <f t="shared" si="92"/>
        <v>246.6</v>
      </c>
      <c r="L199" s="17">
        <f t="shared" si="92"/>
        <v>264.49</v>
      </c>
      <c r="M199" s="17">
        <f t="shared" si="92"/>
        <v>261.2</v>
      </c>
    </row>
    <row r="200" spans="1:13">
      <c r="A200" s="16" t="s">
        <v>47</v>
      </c>
      <c r="B200" s="17">
        <f t="shared" ref="B200:M200" si="93">B121/2</f>
        <v>284.45</v>
      </c>
      <c r="C200" s="17">
        <f t="shared" si="93"/>
        <v>304.35000000000002</v>
      </c>
      <c r="D200" s="17">
        <f t="shared" si="93"/>
        <v>326.85000000000002</v>
      </c>
      <c r="E200" s="17">
        <f t="shared" si="93"/>
        <v>336.25</v>
      </c>
      <c r="F200" s="17">
        <f t="shared" si="93"/>
        <v>370.85</v>
      </c>
      <c r="G200" s="17">
        <f t="shared" si="93"/>
        <v>382.35</v>
      </c>
      <c r="H200" s="17">
        <f t="shared" si="93"/>
        <v>192.45</v>
      </c>
      <c r="I200" s="17">
        <f t="shared" si="93"/>
        <v>124.85</v>
      </c>
      <c r="J200" s="17">
        <f t="shared" si="93"/>
        <v>171.3</v>
      </c>
      <c r="K200" s="17">
        <f t="shared" si="93"/>
        <v>199.45</v>
      </c>
      <c r="L200" s="17">
        <f t="shared" si="93"/>
        <v>274.62</v>
      </c>
      <c r="M200" s="17">
        <f t="shared" si="93"/>
        <v>353.65</v>
      </c>
    </row>
    <row r="201" spans="1:13">
      <c r="A201" s="27" t="s">
        <v>48</v>
      </c>
      <c r="B201" s="17"/>
      <c r="C201" s="17"/>
      <c r="D201" s="17"/>
      <c r="E201" s="17"/>
      <c r="F201" s="17"/>
      <c r="G201" s="17"/>
      <c r="H201" s="17">
        <f t="shared" ref="H201:M208" si="94">H122/2</f>
        <v>24</v>
      </c>
      <c r="I201" s="17">
        <f t="shared" si="94"/>
        <v>31.35</v>
      </c>
      <c r="J201" s="17">
        <f t="shared" si="94"/>
        <v>72.05</v>
      </c>
      <c r="K201" s="17">
        <f t="shared" si="94"/>
        <v>66.2</v>
      </c>
      <c r="L201" s="17">
        <f t="shared" si="94"/>
        <v>97.984999999999999</v>
      </c>
      <c r="M201" s="17">
        <f t="shared" si="94"/>
        <v>154.19999999999999</v>
      </c>
    </row>
    <row r="202" spans="1:13">
      <c r="A202" s="27" t="s">
        <v>49</v>
      </c>
      <c r="B202" s="17"/>
      <c r="C202" s="17"/>
      <c r="D202" s="17"/>
      <c r="E202" s="17"/>
      <c r="F202" s="17"/>
      <c r="G202" s="17"/>
      <c r="H202" s="17">
        <f t="shared" si="94"/>
        <v>168.45</v>
      </c>
      <c r="I202" s="17">
        <f t="shared" si="94"/>
        <v>93.5</v>
      </c>
      <c r="J202" s="17">
        <f t="shared" si="94"/>
        <v>99.25</v>
      </c>
      <c r="K202" s="17">
        <f t="shared" si="94"/>
        <v>133.25</v>
      </c>
      <c r="L202" s="17">
        <f t="shared" si="94"/>
        <v>176.63499999999999</v>
      </c>
      <c r="M202" s="17">
        <f t="shared" si="94"/>
        <v>199.45</v>
      </c>
    </row>
    <row r="203" spans="1:13">
      <c r="A203" s="16" t="s">
        <v>50</v>
      </c>
      <c r="B203" s="17">
        <f t="shared" ref="B203:G203" si="95">B124/2</f>
        <v>616.9</v>
      </c>
      <c r="C203" s="17">
        <f t="shared" si="95"/>
        <v>630.58500000000004</v>
      </c>
      <c r="D203" s="17">
        <f t="shared" si="95"/>
        <v>559.9</v>
      </c>
      <c r="E203" s="17">
        <f t="shared" si="95"/>
        <v>592.25</v>
      </c>
      <c r="F203" s="17">
        <f t="shared" si="95"/>
        <v>570.75</v>
      </c>
      <c r="G203" s="17">
        <f t="shared" si="95"/>
        <v>606.25</v>
      </c>
      <c r="H203" s="17">
        <f t="shared" si="94"/>
        <v>636.69999999999993</v>
      </c>
      <c r="I203" s="17">
        <f t="shared" si="94"/>
        <v>487.64999999999992</v>
      </c>
      <c r="J203" s="17">
        <f t="shared" si="94"/>
        <v>583.15</v>
      </c>
      <c r="K203" s="17">
        <f t="shared" si="94"/>
        <v>581.1</v>
      </c>
      <c r="L203" s="17">
        <f t="shared" si="94"/>
        <v>577.96500000000015</v>
      </c>
      <c r="M203" s="17">
        <f t="shared" si="94"/>
        <v>578.4</v>
      </c>
    </row>
    <row r="204" spans="1:13">
      <c r="A204" s="27" t="s">
        <v>51</v>
      </c>
      <c r="B204" s="17"/>
      <c r="C204" s="17"/>
      <c r="D204" s="17"/>
      <c r="E204" s="17"/>
      <c r="F204" s="17"/>
      <c r="G204" s="17"/>
      <c r="H204" s="17">
        <f t="shared" si="94"/>
        <v>181.4</v>
      </c>
      <c r="I204" s="17">
        <f t="shared" si="94"/>
        <v>194.6</v>
      </c>
      <c r="J204" s="17">
        <f t="shared" si="94"/>
        <v>211.85</v>
      </c>
      <c r="K204" s="17">
        <f t="shared" si="94"/>
        <v>227.1</v>
      </c>
      <c r="L204" s="17">
        <f t="shared" si="94"/>
        <v>237.5</v>
      </c>
      <c r="M204" s="17">
        <f t="shared" si="94"/>
        <v>206.9</v>
      </c>
    </row>
    <row r="205" spans="1:13">
      <c r="A205" s="27" t="s">
        <v>52</v>
      </c>
      <c r="B205" s="17"/>
      <c r="C205" s="17"/>
      <c r="D205" s="17"/>
      <c r="E205" s="17"/>
      <c r="F205" s="17"/>
      <c r="G205" s="17"/>
      <c r="H205" s="17">
        <f t="shared" si="94"/>
        <v>407.4</v>
      </c>
      <c r="I205" s="17">
        <f t="shared" si="94"/>
        <v>258.8</v>
      </c>
      <c r="J205" s="17">
        <f t="shared" si="94"/>
        <v>328.65</v>
      </c>
      <c r="K205" s="17">
        <f t="shared" si="94"/>
        <v>315.89999999999998</v>
      </c>
      <c r="L205" s="17">
        <f t="shared" si="94"/>
        <v>290.68</v>
      </c>
      <c r="M205" s="17">
        <f t="shared" si="94"/>
        <v>330.95</v>
      </c>
    </row>
    <row r="206" spans="1:13">
      <c r="A206" s="27" t="s">
        <v>53</v>
      </c>
      <c r="B206" s="17"/>
      <c r="C206" s="17"/>
      <c r="D206" s="17"/>
      <c r="E206" s="17"/>
      <c r="F206" s="17"/>
      <c r="G206" s="17"/>
      <c r="H206" s="17">
        <f t="shared" si="94"/>
        <v>25.9</v>
      </c>
      <c r="I206" s="17">
        <f t="shared" si="94"/>
        <v>15.9</v>
      </c>
      <c r="J206" s="17">
        <f t="shared" si="94"/>
        <v>24.85</v>
      </c>
      <c r="K206" s="17">
        <f t="shared" si="94"/>
        <v>16.8</v>
      </c>
      <c r="L206" s="17">
        <f t="shared" si="94"/>
        <v>24.085000000000001</v>
      </c>
      <c r="M206" s="17">
        <f t="shared" si="94"/>
        <v>23.15</v>
      </c>
    </row>
    <row r="207" spans="1:13">
      <c r="A207" s="27" t="s">
        <v>54</v>
      </c>
      <c r="B207" s="17"/>
      <c r="C207" s="17"/>
      <c r="D207" s="17"/>
      <c r="E207" s="17"/>
      <c r="F207" s="17"/>
      <c r="G207" s="17"/>
      <c r="H207" s="17">
        <f t="shared" si="94"/>
        <v>12.85</v>
      </c>
      <c r="I207" s="17">
        <f t="shared" si="94"/>
        <v>10.15</v>
      </c>
      <c r="J207" s="17">
        <f t="shared" si="94"/>
        <v>10.15</v>
      </c>
      <c r="K207" s="17">
        <f t="shared" si="94"/>
        <v>10.95</v>
      </c>
      <c r="L207" s="17">
        <f t="shared" si="94"/>
        <v>11.85</v>
      </c>
      <c r="M207" s="17">
        <f t="shared" si="94"/>
        <v>10.55</v>
      </c>
    </row>
    <row r="208" spans="1:13">
      <c r="A208" s="27" t="s">
        <v>55</v>
      </c>
      <c r="B208" s="17"/>
      <c r="C208" s="17"/>
      <c r="D208" s="17"/>
      <c r="E208" s="17"/>
      <c r="F208" s="17"/>
      <c r="G208" s="17"/>
      <c r="H208" s="17">
        <f t="shared" si="94"/>
        <v>9.15</v>
      </c>
      <c r="I208" s="17">
        <f t="shared" si="94"/>
        <v>8.1999999999999993</v>
      </c>
      <c r="J208" s="17">
        <f t="shared" si="94"/>
        <v>7.65</v>
      </c>
      <c r="K208" s="17">
        <f t="shared" si="94"/>
        <v>10.35</v>
      </c>
      <c r="L208" s="17">
        <f t="shared" si="94"/>
        <v>13.85</v>
      </c>
      <c r="M208" s="17">
        <f t="shared" si="94"/>
        <v>6.85</v>
      </c>
    </row>
    <row r="209" spans="1:13">
      <c r="A209" s="28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1:13">
      <c r="A210" s="29" t="s">
        <v>56</v>
      </c>
      <c r="B210" s="13">
        <f t="shared" ref="B210:M210" si="96">B131/2</f>
        <v>60.55</v>
      </c>
      <c r="C210" s="13">
        <f t="shared" si="96"/>
        <v>84.65</v>
      </c>
      <c r="D210" s="13">
        <f t="shared" si="96"/>
        <v>96.75</v>
      </c>
      <c r="E210" s="13">
        <f t="shared" si="96"/>
        <v>118.14999999999999</v>
      </c>
      <c r="F210" s="13">
        <f t="shared" si="96"/>
        <v>112.55</v>
      </c>
      <c r="G210" s="13">
        <f t="shared" si="96"/>
        <v>85.899999999999991</v>
      </c>
      <c r="H210" s="13">
        <f t="shared" si="96"/>
        <v>98.9</v>
      </c>
      <c r="I210" s="13">
        <f t="shared" si="96"/>
        <v>95.899999999999991</v>
      </c>
      <c r="J210" s="13">
        <f t="shared" si="96"/>
        <v>138.05000000000001</v>
      </c>
      <c r="K210" s="13">
        <f t="shared" si="96"/>
        <v>212.60000000000002</v>
      </c>
      <c r="L210" s="13">
        <f t="shared" si="96"/>
        <v>238.1</v>
      </c>
      <c r="M210" s="13">
        <f t="shared" si="96"/>
        <v>184.8</v>
      </c>
    </row>
    <row r="211" spans="1:13">
      <c r="A211" s="26" t="s">
        <v>57</v>
      </c>
      <c r="B211" s="18" t="s">
        <v>26</v>
      </c>
      <c r="C211" s="18" t="s">
        <v>26</v>
      </c>
      <c r="D211" s="17">
        <f t="shared" ref="D211:M211" si="97">D132/2</f>
        <v>86.55</v>
      </c>
      <c r="E211" s="17">
        <f t="shared" si="97"/>
        <v>108.3</v>
      </c>
      <c r="F211" s="17">
        <f t="shared" si="97"/>
        <v>102.7</v>
      </c>
      <c r="G211" s="17">
        <f t="shared" si="97"/>
        <v>74.55</v>
      </c>
      <c r="H211" s="17">
        <f t="shared" si="97"/>
        <v>92.45</v>
      </c>
      <c r="I211" s="17">
        <f t="shared" si="97"/>
        <v>92.55</v>
      </c>
      <c r="J211" s="17">
        <f t="shared" si="97"/>
        <v>139.15</v>
      </c>
      <c r="K211" s="17">
        <f t="shared" si="97"/>
        <v>210.8</v>
      </c>
      <c r="L211" s="17">
        <f t="shared" si="97"/>
        <v>224.75</v>
      </c>
      <c r="M211" s="17">
        <f t="shared" si="97"/>
        <v>178.8</v>
      </c>
    </row>
    <row r="212" spans="1:13">
      <c r="A212" s="26" t="s">
        <v>58</v>
      </c>
      <c r="B212" s="18" t="s">
        <v>26</v>
      </c>
      <c r="C212" s="18" t="s">
        <v>26</v>
      </c>
      <c r="D212" s="17">
        <f t="shared" ref="D212:M212" si="98">D133/2</f>
        <v>10.199999999999999</v>
      </c>
      <c r="E212" s="17">
        <f t="shared" si="98"/>
        <v>9.85</v>
      </c>
      <c r="F212" s="17">
        <f t="shared" si="98"/>
        <v>9.85</v>
      </c>
      <c r="G212" s="17">
        <f t="shared" si="98"/>
        <v>11.35</v>
      </c>
      <c r="H212" s="17">
        <f t="shared" si="98"/>
        <v>6.45</v>
      </c>
      <c r="I212" s="17">
        <f t="shared" si="98"/>
        <v>3.35</v>
      </c>
      <c r="J212" s="17">
        <f t="shared" si="98"/>
        <v>-1.1000000000000001</v>
      </c>
      <c r="K212" s="17">
        <f t="shared" si="98"/>
        <v>1.8</v>
      </c>
      <c r="L212" s="17">
        <f t="shared" si="98"/>
        <v>13.35</v>
      </c>
      <c r="M212" s="17">
        <f t="shared" si="98"/>
        <v>6</v>
      </c>
    </row>
    <row r="213" spans="1:13">
      <c r="A213" s="25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1:13">
      <c r="A214" s="30" t="s">
        <v>59</v>
      </c>
      <c r="B214" s="31">
        <f t="shared" ref="B214:M214" si="99">B168-(B196-B200)</f>
        <v>-85.75</v>
      </c>
      <c r="C214" s="31">
        <f t="shared" si="99"/>
        <v>-175.11500000000024</v>
      </c>
      <c r="D214" s="31">
        <f t="shared" si="99"/>
        <v>-25.599999999999909</v>
      </c>
      <c r="E214" s="31">
        <f t="shared" si="99"/>
        <v>-95.470000000000255</v>
      </c>
      <c r="F214" s="31">
        <f t="shared" si="99"/>
        <v>108.80000000000018</v>
      </c>
      <c r="G214" s="31">
        <f t="shared" si="99"/>
        <v>157.24999999999977</v>
      </c>
      <c r="H214" s="31">
        <f t="shared" si="99"/>
        <v>21.920000000000073</v>
      </c>
      <c r="I214" s="31">
        <f t="shared" si="99"/>
        <v>231.94499999999994</v>
      </c>
      <c r="J214" s="31">
        <f t="shared" si="99"/>
        <v>-182.16499999999996</v>
      </c>
      <c r="K214" s="31">
        <f t="shared" si="99"/>
        <v>-205.88499999999976</v>
      </c>
      <c r="L214" s="31">
        <f t="shared" si="99"/>
        <v>-75.255000000000337</v>
      </c>
      <c r="M214" s="31">
        <f t="shared" si="99"/>
        <v>-64.700000000000045</v>
      </c>
    </row>
    <row r="215" spans="1:13">
      <c r="A215" s="30" t="s">
        <v>60</v>
      </c>
      <c r="B215" s="31">
        <f t="shared" ref="B215:M215" si="100">B168-B196</f>
        <v>-370.20000000000005</v>
      </c>
      <c r="C215" s="31">
        <f t="shared" si="100"/>
        <v>-479.46500000000015</v>
      </c>
      <c r="D215" s="31">
        <f t="shared" si="100"/>
        <v>-352.44999999999982</v>
      </c>
      <c r="E215" s="31">
        <f t="shared" si="100"/>
        <v>-431.72000000000025</v>
      </c>
      <c r="F215" s="31">
        <f t="shared" si="100"/>
        <v>-262.04999999999995</v>
      </c>
      <c r="G215" s="31">
        <f t="shared" si="100"/>
        <v>-225.10000000000014</v>
      </c>
      <c r="H215" s="31">
        <f t="shared" si="100"/>
        <v>-170.52999999999997</v>
      </c>
      <c r="I215" s="31">
        <f t="shared" si="100"/>
        <v>107.09500000000003</v>
      </c>
      <c r="J215" s="31">
        <f t="shared" si="100"/>
        <v>-353.46499999999992</v>
      </c>
      <c r="K215" s="31">
        <f t="shared" si="100"/>
        <v>-405.33499999999981</v>
      </c>
      <c r="L215" s="31">
        <f t="shared" si="100"/>
        <v>-349.87500000000023</v>
      </c>
      <c r="M215" s="31">
        <f t="shared" si="100"/>
        <v>-418.35000000000014</v>
      </c>
    </row>
    <row r="216" spans="1:13">
      <c r="A216" s="32" t="s">
        <v>61</v>
      </c>
      <c r="B216" s="31"/>
      <c r="C216" s="31"/>
      <c r="D216" s="31"/>
      <c r="E216" s="31"/>
      <c r="F216" s="31"/>
      <c r="G216" s="31"/>
      <c r="H216" s="17">
        <f t="shared" ref="H216:M217" si="101">H137/2</f>
        <v>-5</v>
      </c>
      <c r="I216" s="17">
        <f t="shared" si="101"/>
        <v>-104.15</v>
      </c>
      <c r="J216" s="17">
        <f t="shared" si="101"/>
        <v>-30.95</v>
      </c>
      <c r="K216" s="17">
        <f t="shared" si="101"/>
        <v>-20.55</v>
      </c>
      <c r="L216" s="17">
        <f t="shared" si="101"/>
        <v>-19.100000000000001</v>
      </c>
      <c r="M216" s="17">
        <f t="shared" si="101"/>
        <v>-10.5</v>
      </c>
    </row>
    <row r="217" spans="1:13">
      <c r="A217" s="32" t="s">
        <v>62</v>
      </c>
      <c r="B217" s="31"/>
      <c r="C217" s="31"/>
      <c r="D217" s="31"/>
      <c r="E217" s="31"/>
      <c r="F217" s="31"/>
      <c r="G217" s="31"/>
      <c r="H217" s="17">
        <f t="shared" si="101"/>
        <v>0</v>
      </c>
      <c r="I217" s="17">
        <f t="shared" si="101"/>
        <v>0</v>
      </c>
      <c r="J217" s="17">
        <f t="shared" si="101"/>
        <v>0</v>
      </c>
      <c r="K217" s="17">
        <f t="shared" si="101"/>
        <v>0</v>
      </c>
      <c r="L217" s="17">
        <f t="shared" si="101"/>
        <v>0</v>
      </c>
      <c r="M217" s="17">
        <f t="shared" si="101"/>
        <v>-15.15</v>
      </c>
    </row>
    <row r="218" spans="1:13">
      <c r="A218" s="33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1:13">
      <c r="A219" s="33" t="s">
        <v>63</v>
      </c>
      <c r="B219" s="34">
        <f t="shared" ref="B219:M219" si="102">B220+B226</f>
        <v>370.22</v>
      </c>
      <c r="C219" s="34">
        <f t="shared" si="102"/>
        <v>479.43000000000006</v>
      </c>
      <c r="D219" s="34">
        <f t="shared" si="102"/>
        <v>352.45</v>
      </c>
      <c r="E219" s="34">
        <f t="shared" si="102"/>
        <v>431.68</v>
      </c>
      <c r="F219" s="34">
        <f t="shared" si="102"/>
        <v>262.04000000000008</v>
      </c>
      <c r="G219" s="34">
        <f t="shared" si="102"/>
        <v>225.11999999999995</v>
      </c>
      <c r="H219" s="34">
        <f t="shared" si="102"/>
        <v>20.299999999999983</v>
      </c>
      <c r="I219" s="34">
        <f t="shared" si="102"/>
        <v>-88.1</v>
      </c>
      <c r="J219" s="34">
        <f t="shared" si="102"/>
        <v>245.75000000000006</v>
      </c>
      <c r="K219" s="34">
        <f t="shared" si="102"/>
        <v>265.85000000000002</v>
      </c>
      <c r="L219" s="34">
        <f t="shared" si="102"/>
        <v>141.49999999999997</v>
      </c>
      <c r="M219" s="34">
        <f t="shared" si="102"/>
        <v>140.95000000000002</v>
      </c>
    </row>
    <row r="220" spans="1:13">
      <c r="A220" s="35" t="s">
        <v>64</v>
      </c>
      <c r="B220" s="36">
        <f>SUM(B221:B225)</f>
        <v>-11.230000000000011</v>
      </c>
      <c r="C220" s="36">
        <f t="shared" ref="C220:M220" si="103">SUM(C221:C224)</f>
        <v>160.9</v>
      </c>
      <c r="D220" s="36">
        <f t="shared" si="103"/>
        <v>4.8300000000000054</v>
      </c>
      <c r="E220" s="36">
        <f t="shared" si="103"/>
        <v>12.829999999999984</v>
      </c>
      <c r="F220" s="36">
        <f t="shared" si="103"/>
        <v>-80.830000000000013</v>
      </c>
      <c r="G220" s="36">
        <f t="shared" si="103"/>
        <v>-89.54000000000002</v>
      </c>
      <c r="H220" s="36">
        <f t="shared" si="103"/>
        <v>156.4</v>
      </c>
      <c r="I220" s="36">
        <f t="shared" si="103"/>
        <v>49.349999999999994</v>
      </c>
      <c r="J220" s="36">
        <f t="shared" si="103"/>
        <v>415.80000000000007</v>
      </c>
      <c r="K220" s="36">
        <f t="shared" si="103"/>
        <v>212.35</v>
      </c>
      <c r="L220" s="36">
        <f t="shared" si="103"/>
        <v>286.29999999999995</v>
      </c>
      <c r="M220" s="36">
        <f t="shared" si="103"/>
        <v>264.75</v>
      </c>
    </row>
    <row r="221" spans="1:13">
      <c r="A221" s="32" t="s">
        <v>65</v>
      </c>
      <c r="B221" s="17">
        <f t="shared" ref="B221:M221" si="104">B142/2</f>
        <v>0</v>
      </c>
      <c r="C221" s="17">
        <f t="shared" si="104"/>
        <v>188.5</v>
      </c>
      <c r="D221" s="17">
        <f t="shared" si="104"/>
        <v>24.664999999999999</v>
      </c>
      <c r="E221" s="17">
        <f t="shared" si="104"/>
        <v>0</v>
      </c>
      <c r="F221" s="17">
        <f t="shared" si="104"/>
        <v>0</v>
      </c>
      <c r="G221" s="17">
        <f t="shared" si="104"/>
        <v>0</v>
      </c>
      <c r="H221" s="17">
        <f t="shared" si="104"/>
        <v>0</v>
      </c>
      <c r="I221" s="17">
        <f t="shared" si="104"/>
        <v>0</v>
      </c>
      <c r="J221" s="17">
        <f t="shared" si="104"/>
        <v>0</v>
      </c>
      <c r="K221" s="17">
        <f t="shared" si="104"/>
        <v>0</v>
      </c>
      <c r="L221" s="17">
        <f t="shared" si="104"/>
        <v>73.25</v>
      </c>
      <c r="M221" s="17">
        <f t="shared" si="104"/>
        <v>0</v>
      </c>
    </row>
    <row r="222" spans="1:13">
      <c r="A222" s="32" t="s">
        <v>66</v>
      </c>
      <c r="B222" s="17">
        <f t="shared" ref="B222:M222" si="105">B143/2</f>
        <v>17.535</v>
      </c>
      <c r="C222" s="17">
        <f t="shared" si="105"/>
        <v>48</v>
      </c>
      <c r="D222" s="17">
        <f t="shared" si="105"/>
        <v>39.515000000000001</v>
      </c>
      <c r="E222" s="17">
        <f t="shared" si="105"/>
        <v>102.065</v>
      </c>
      <c r="F222" s="17">
        <f t="shared" si="105"/>
        <v>28.585000000000001</v>
      </c>
      <c r="G222" s="17">
        <f t="shared" si="105"/>
        <v>56.879999999999995</v>
      </c>
      <c r="H222" s="17">
        <f t="shared" si="105"/>
        <v>28.55</v>
      </c>
      <c r="I222" s="17">
        <f t="shared" si="105"/>
        <v>32.049999999999997</v>
      </c>
      <c r="J222" s="17">
        <f t="shared" si="105"/>
        <v>25.6</v>
      </c>
      <c r="K222" s="17">
        <f t="shared" si="105"/>
        <v>45.7</v>
      </c>
      <c r="L222" s="17">
        <f t="shared" si="105"/>
        <v>72.099999999999994</v>
      </c>
      <c r="M222" s="17">
        <f t="shared" si="105"/>
        <v>56.55</v>
      </c>
    </row>
    <row r="223" spans="1:13">
      <c r="A223" s="32" t="s">
        <v>67</v>
      </c>
      <c r="B223" s="17">
        <f t="shared" ref="B223:M223" si="106">B144/2</f>
        <v>0</v>
      </c>
      <c r="C223" s="17">
        <f t="shared" si="106"/>
        <v>0</v>
      </c>
      <c r="D223" s="17">
        <f t="shared" si="106"/>
        <v>0</v>
      </c>
      <c r="E223" s="17">
        <f t="shared" si="106"/>
        <v>49.65</v>
      </c>
      <c r="F223" s="17">
        <f t="shared" si="106"/>
        <v>0</v>
      </c>
      <c r="G223" s="17">
        <f t="shared" si="106"/>
        <v>0</v>
      </c>
      <c r="H223" s="17">
        <f t="shared" si="106"/>
        <v>175</v>
      </c>
      <c r="I223" s="17">
        <f t="shared" si="106"/>
        <v>75</v>
      </c>
      <c r="J223" s="17">
        <f t="shared" si="106"/>
        <v>484.05</v>
      </c>
      <c r="K223" s="17">
        <f t="shared" si="106"/>
        <v>248.3</v>
      </c>
      <c r="L223" s="17">
        <f t="shared" si="106"/>
        <v>241.8</v>
      </c>
      <c r="M223" s="17">
        <f t="shared" si="106"/>
        <v>313.8</v>
      </c>
    </row>
    <row r="224" spans="1:13">
      <c r="A224" s="32" t="s">
        <v>68</v>
      </c>
      <c r="B224" s="17">
        <f t="shared" ref="B224:M224" si="107">B145/2</f>
        <v>-73.165000000000006</v>
      </c>
      <c r="C224" s="17">
        <f t="shared" si="107"/>
        <v>-75.599999999999994</v>
      </c>
      <c r="D224" s="17">
        <f t="shared" si="107"/>
        <v>-59.35</v>
      </c>
      <c r="E224" s="17">
        <f t="shared" si="107"/>
        <v>-138.88500000000002</v>
      </c>
      <c r="F224" s="17">
        <f t="shared" si="107"/>
        <v>-109.41500000000001</v>
      </c>
      <c r="G224" s="17">
        <f t="shared" si="107"/>
        <v>-146.42000000000002</v>
      </c>
      <c r="H224" s="17">
        <f t="shared" si="107"/>
        <v>-47.15</v>
      </c>
      <c r="I224" s="17">
        <f t="shared" si="107"/>
        <v>-57.7</v>
      </c>
      <c r="J224" s="17">
        <f t="shared" si="107"/>
        <v>-93.85</v>
      </c>
      <c r="K224" s="17">
        <f t="shared" si="107"/>
        <v>-81.650000000000006</v>
      </c>
      <c r="L224" s="17">
        <f t="shared" si="107"/>
        <v>-100.85</v>
      </c>
      <c r="M224" s="17">
        <f t="shared" si="107"/>
        <v>-105.6</v>
      </c>
    </row>
    <row r="225" spans="1:13" s="40" customFormat="1" ht="18" customHeight="1">
      <c r="A225" s="32" t="s">
        <v>69</v>
      </c>
      <c r="B225" s="17">
        <f t="shared" ref="B225:M225" si="108">B146/2</f>
        <v>44.4</v>
      </c>
      <c r="C225" s="17">
        <f t="shared" si="108"/>
        <v>0</v>
      </c>
      <c r="D225" s="17">
        <f t="shared" si="108"/>
        <v>0</v>
      </c>
      <c r="E225" s="17">
        <f t="shared" si="108"/>
        <v>0</v>
      </c>
      <c r="F225" s="17">
        <f t="shared" si="108"/>
        <v>0</v>
      </c>
      <c r="G225" s="17">
        <f t="shared" si="108"/>
        <v>0</v>
      </c>
      <c r="H225" s="17">
        <f t="shared" si="108"/>
        <v>0</v>
      </c>
      <c r="I225" s="17">
        <f t="shared" si="108"/>
        <v>0</v>
      </c>
      <c r="J225" s="17">
        <f t="shared" si="108"/>
        <v>0</v>
      </c>
      <c r="K225" s="17">
        <f t="shared" si="108"/>
        <v>0</v>
      </c>
      <c r="L225" s="17">
        <f t="shared" si="108"/>
        <v>0</v>
      </c>
      <c r="M225" s="17">
        <f t="shared" si="108"/>
        <v>0</v>
      </c>
    </row>
    <row r="226" spans="1:13" s="40" customFormat="1" ht="18" customHeight="1">
      <c r="A226" s="37" t="s">
        <v>70</v>
      </c>
      <c r="B226" s="38">
        <f t="shared" ref="B226:M226" si="109">SUM(B227:B231)</f>
        <v>381.45000000000005</v>
      </c>
      <c r="C226" s="38">
        <f t="shared" si="109"/>
        <v>318.53000000000003</v>
      </c>
      <c r="D226" s="38">
        <f t="shared" si="109"/>
        <v>347.62</v>
      </c>
      <c r="E226" s="38">
        <f t="shared" si="109"/>
        <v>418.85</v>
      </c>
      <c r="F226" s="38">
        <f t="shared" si="109"/>
        <v>342.87000000000006</v>
      </c>
      <c r="G226" s="38">
        <f t="shared" si="109"/>
        <v>314.65999999999997</v>
      </c>
      <c r="H226" s="38">
        <f t="shared" si="109"/>
        <v>-136.10000000000002</v>
      </c>
      <c r="I226" s="38">
        <f t="shared" si="109"/>
        <v>-137.44999999999999</v>
      </c>
      <c r="J226" s="38">
        <f t="shared" si="109"/>
        <v>-170.05</v>
      </c>
      <c r="K226" s="38">
        <f t="shared" si="109"/>
        <v>53.5</v>
      </c>
      <c r="L226" s="38">
        <f t="shared" si="109"/>
        <v>-144.79999999999998</v>
      </c>
      <c r="M226" s="38">
        <f t="shared" si="109"/>
        <v>-123.79999999999998</v>
      </c>
    </row>
    <row r="227" spans="1:13" ht="18" customHeight="1">
      <c r="A227" s="32" t="s">
        <v>71</v>
      </c>
      <c r="B227" s="17">
        <f t="shared" ref="B227:M227" si="110">B148/2</f>
        <v>471.75</v>
      </c>
      <c r="C227" s="17">
        <f t="shared" si="110"/>
        <v>108.9</v>
      </c>
      <c r="D227" s="17">
        <f t="shared" si="110"/>
        <v>174.53500000000003</v>
      </c>
      <c r="E227" s="17">
        <f t="shared" si="110"/>
        <v>213.1</v>
      </c>
      <c r="F227" s="17">
        <f t="shared" si="110"/>
        <v>391.58500000000004</v>
      </c>
      <c r="G227" s="17">
        <f t="shared" si="110"/>
        <v>46.4</v>
      </c>
      <c r="H227" s="17">
        <f t="shared" si="110"/>
        <v>-83.2</v>
      </c>
      <c r="I227" s="17">
        <f t="shared" si="110"/>
        <v>82.35</v>
      </c>
      <c r="J227" s="17">
        <f t="shared" si="110"/>
        <v>-33.299999999999997</v>
      </c>
      <c r="K227" s="17">
        <f t="shared" si="110"/>
        <v>165.8</v>
      </c>
      <c r="L227" s="17">
        <f t="shared" si="110"/>
        <v>-66.3</v>
      </c>
      <c r="M227" s="17">
        <f t="shared" si="110"/>
        <v>-87.3</v>
      </c>
    </row>
    <row r="228" spans="1:13" ht="18" customHeight="1">
      <c r="A228" s="32" t="s">
        <v>72</v>
      </c>
      <c r="B228" s="17">
        <f t="shared" ref="B228:M228" si="111">B149/2</f>
        <v>226.35</v>
      </c>
      <c r="C228" s="17">
        <f t="shared" si="111"/>
        <v>126.86499999999999</v>
      </c>
      <c r="D228" s="17">
        <f t="shared" si="111"/>
        <v>-70.849999999999994</v>
      </c>
      <c r="E228" s="17">
        <f t="shared" si="111"/>
        <v>91.2</v>
      </c>
      <c r="F228" s="17">
        <f t="shared" si="111"/>
        <v>-216.76499999999999</v>
      </c>
      <c r="G228" s="17">
        <f t="shared" si="111"/>
        <v>128.92999999999998</v>
      </c>
      <c r="H228" s="17">
        <f t="shared" si="111"/>
        <v>41.4</v>
      </c>
      <c r="I228" s="17">
        <f t="shared" si="111"/>
        <v>-43.15</v>
      </c>
      <c r="J228" s="17">
        <f t="shared" si="111"/>
        <v>53.3</v>
      </c>
      <c r="K228" s="17">
        <f t="shared" si="111"/>
        <v>-12.25</v>
      </c>
      <c r="L228" s="17">
        <f t="shared" si="111"/>
        <v>49.95</v>
      </c>
      <c r="M228" s="17">
        <f t="shared" si="111"/>
        <v>65.650000000000006</v>
      </c>
    </row>
    <row r="229" spans="1:13">
      <c r="A229" s="32" t="s">
        <v>73</v>
      </c>
      <c r="B229" s="17">
        <f t="shared" ref="B229:M229" si="112">B150/2</f>
        <v>167.15</v>
      </c>
      <c r="C229" s="17">
        <f t="shared" si="112"/>
        <v>115.965</v>
      </c>
      <c r="D229" s="17">
        <f t="shared" si="112"/>
        <v>24.3</v>
      </c>
      <c r="E229" s="17">
        <f t="shared" si="112"/>
        <v>35.6</v>
      </c>
      <c r="F229" s="17">
        <f t="shared" si="112"/>
        <v>90.1</v>
      </c>
      <c r="G229" s="17">
        <f t="shared" si="112"/>
        <v>1.55</v>
      </c>
      <c r="H229" s="17">
        <f t="shared" si="112"/>
        <v>4.45</v>
      </c>
      <c r="I229" s="17">
        <f t="shared" si="112"/>
        <v>-42.6</v>
      </c>
      <c r="J229" s="17">
        <f t="shared" si="112"/>
        <v>-103.95</v>
      </c>
      <c r="K229" s="17">
        <f t="shared" si="112"/>
        <v>7.65</v>
      </c>
      <c r="L229" s="17">
        <f t="shared" si="112"/>
        <v>-30.1</v>
      </c>
      <c r="M229" s="17">
        <f t="shared" si="112"/>
        <v>-41.65</v>
      </c>
    </row>
    <row r="230" spans="1:13">
      <c r="A230" s="32" t="s">
        <v>74</v>
      </c>
      <c r="B230" s="17">
        <f t="shared" ref="B230:M230" si="113">B151/2</f>
        <v>142.69999999999999</v>
      </c>
      <c r="C230" s="17">
        <f t="shared" si="113"/>
        <v>60.8</v>
      </c>
      <c r="D230" s="17">
        <f t="shared" si="113"/>
        <v>31.3</v>
      </c>
      <c r="E230" s="17">
        <f t="shared" si="113"/>
        <v>54.25</v>
      </c>
      <c r="F230" s="17">
        <f t="shared" si="113"/>
        <v>47.3</v>
      </c>
      <c r="G230" s="17">
        <f t="shared" si="113"/>
        <v>-28.6</v>
      </c>
      <c r="H230" s="17">
        <f t="shared" si="113"/>
        <v>-59.8</v>
      </c>
      <c r="I230" s="17">
        <f t="shared" si="113"/>
        <v>-108.85</v>
      </c>
      <c r="J230" s="17">
        <f t="shared" si="113"/>
        <v>-17.45</v>
      </c>
      <c r="K230" s="17">
        <f t="shared" si="113"/>
        <v>-23.55</v>
      </c>
      <c r="L230" s="17">
        <f t="shared" si="113"/>
        <v>-68.400000000000006</v>
      </c>
      <c r="M230" s="17">
        <f t="shared" si="113"/>
        <v>38.1</v>
      </c>
    </row>
    <row r="231" spans="1:13">
      <c r="A231" s="32" t="s">
        <v>27</v>
      </c>
      <c r="B231" s="17">
        <f t="shared" ref="B231:M231" si="114">B152/2</f>
        <v>-626.5</v>
      </c>
      <c r="C231" s="17">
        <f t="shared" si="114"/>
        <v>-94</v>
      </c>
      <c r="D231" s="17">
        <f t="shared" si="114"/>
        <v>188.33500000000001</v>
      </c>
      <c r="E231" s="17">
        <f t="shared" si="114"/>
        <v>24.7</v>
      </c>
      <c r="F231" s="17">
        <f t="shared" si="114"/>
        <v>30.65</v>
      </c>
      <c r="G231" s="17">
        <f t="shared" si="114"/>
        <v>166.38</v>
      </c>
      <c r="H231" s="17">
        <f t="shared" si="114"/>
        <v>-38.950000000000003</v>
      </c>
      <c r="I231" s="17">
        <f t="shared" si="114"/>
        <v>-25.2</v>
      </c>
      <c r="J231" s="17">
        <f t="shared" si="114"/>
        <v>-68.650000000000006</v>
      </c>
      <c r="K231" s="17">
        <f t="shared" si="114"/>
        <v>-84.15</v>
      </c>
      <c r="L231" s="17">
        <f t="shared" si="114"/>
        <v>-29.95</v>
      </c>
      <c r="M231" s="17">
        <f t="shared" si="114"/>
        <v>-98.6</v>
      </c>
    </row>
    <row r="232" spans="1:13" ht="13.5" thickBot="1">
      <c r="A232" s="41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>
      <c r="A233" s="43" t="s">
        <v>75</v>
      </c>
    </row>
    <row r="234" spans="1:13">
      <c r="A234" s="50" t="s">
        <v>76</v>
      </c>
    </row>
    <row r="236" spans="1:13">
      <c r="A236" s="43" t="s">
        <v>78</v>
      </c>
    </row>
    <row r="237" spans="1:13">
      <c r="A237" s="51" t="s">
        <v>79</v>
      </c>
    </row>
    <row r="238" spans="1:13">
      <c r="A238" s="43"/>
    </row>
    <row r="239" spans="1:13">
      <c r="A239" s="43"/>
    </row>
    <row r="240" spans="1:13">
      <c r="A240" s="44"/>
    </row>
    <row r="241" spans="1:1">
      <c r="A241" s="44"/>
    </row>
    <row r="242" spans="1:1">
      <c r="A242" s="45"/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2025-08-11T14:16:44Z</dcterms:created>
  <dcterms:modified xsi:type="dcterms:W3CDTF">2025-08-12T20:50:55Z</dcterms:modified>
</cp:coreProperties>
</file>