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Government Operations\Values\"/>
    </mc:Choice>
  </mc:AlternateContent>
  <bookViews>
    <workbookView xWindow="0" yWindow="0" windowWidth="20490" windowHeight="7320"/>
  </bookViews>
  <sheets>
    <sheet name="BZ" sheetId="1" r:id="rId1"/>
  </sheets>
  <definedNames>
    <definedName name="Z_31F9EB26_C686_4C02_BB83_68E41BACC888_.wvu.Cols" localSheetId="0" hidden="1">BZ!#REF!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4" i="1" l="1"/>
  <c r="D164" i="1"/>
  <c r="C164" i="1"/>
  <c r="B164" i="1"/>
  <c r="E163" i="1"/>
  <c r="D163" i="1"/>
  <c r="C163" i="1"/>
  <c r="B163" i="1"/>
  <c r="H162" i="1"/>
  <c r="G162" i="1"/>
  <c r="F162" i="1"/>
  <c r="E162" i="1"/>
  <c r="D162" i="1"/>
  <c r="C162" i="1"/>
  <c r="B162" i="1"/>
  <c r="H161" i="1"/>
  <c r="G161" i="1"/>
  <c r="F161" i="1"/>
  <c r="E161" i="1"/>
  <c r="D161" i="1"/>
  <c r="C161" i="1"/>
  <c r="B161" i="1"/>
  <c r="H159" i="1"/>
  <c r="G159" i="1"/>
  <c r="F159" i="1"/>
  <c r="E159" i="1"/>
  <c r="D159" i="1"/>
  <c r="C159" i="1"/>
  <c r="B159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H150" i="1"/>
  <c r="G150" i="1"/>
  <c r="F150" i="1"/>
  <c r="E150" i="1"/>
  <c r="D150" i="1"/>
  <c r="C150" i="1"/>
  <c r="B150" i="1"/>
  <c r="H148" i="1"/>
  <c r="G148" i="1"/>
  <c r="F148" i="1"/>
  <c r="E148" i="1"/>
  <c r="D148" i="1"/>
  <c r="C148" i="1"/>
  <c r="B148" i="1"/>
  <c r="H147" i="1"/>
  <c r="G147" i="1"/>
  <c r="F147" i="1"/>
  <c r="E147" i="1"/>
  <c r="D147" i="1"/>
  <c r="C147" i="1"/>
  <c r="B147" i="1"/>
  <c r="H146" i="1"/>
  <c r="G146" i="1"/>
  <c r="F146" i="1"/>
  <c r="E146" i="1"/>
  <c r="D146" i="1"/>
  <c r="C146" i="1"/>
  <c r="B146" i="1"/>
  <c r="H145" i="1"/>
  <c r="G145" i="1"/>
  <c r="F145" i="1"/>
  <c r="E145" i="1"/>
  <c r="D145" i="1"/>
  <c r="C145" i="1"/>
  <c r="B145" i="1"/>
  <c r="G144" i="1"/>
  <c r="F144" i="1"/>
  <c r="E144" i="1"/>
  <c r="D144" i="1"/>
  <c r="C144" i="1"/>
  <c r="B144" i="1"/>
  <c r="G140" i="1"/>
  <c r="F140" i="1"/>
  <c r="E140" i="1"/>
  <c r="D140" i="1"/>
  <c r="C140" i="1"/>
  <c r="B140" i="1"/>
  <c r="H138" i="1"/>
  <c r="G138" i="1"/>
  <c r="F138" i="1"/>
  <c r="E138" i="1"/>
  <c r="D138" i="1"/>
  <c r="C138" i="1"/>
  <c r="B138" i="1"/>
  <c r="H136" i="1"/>
  <c r="G136" i="1"/>
  <c r="F136" i="1"/>
  <c r="E136" i="1"/>
  <c r="D136" i="1"/>
  <c r="C136" i="1"/>
  <c r="B136" i="1"/>
  <c r="H135" i="1"/>
  <c r="G135" i="1"/>
  <c r="F135" i="1"/>
  <c r="E135" i="1"/>
  <c r="D135" i="1"/>
  <c r="C135" i="1"/>
  <c r="B135" i="1"/>
  <c r="G134" i="1"/>
  <c r="F134" i="1"/>
  <c r="E134" i="1"/>
  <c r="D134" i="1"/>
  <c r="C134" i="1"/>
  <c r="B134" i="1"/>
  <c r="H133" i="1"/>
  <c r="G133" i="1"/>
  <c r="F133" i="1"/>
  <c r="E133" i="1"/>
  <c r="D133" i="1"/>
  <c r="C133" i="1"/>
  <c r="B133" i="1"/>
  <c r="H132" i="1"/>
  <c r="G132" i="1"/>
  <c r="F132" i="1"/>
  <c r="E132" i="1"/>
  <c r="D132" i="1"/>
  <c r="C132" i="1"/>
  <c r="B132" i="1"/>
  <c r="H131" i="1"/>
  <c r="M164" i="1"/>
  <c r="L164" i="1"/>
  <c r="K164" i="1"/>
  <c r="I164" i="1"/>
  <c r="G104" i="1"/>
  <c r="G164" i="1" s="1"/>
  <c r="F104" i="1"/>
  <c r="F164" i="1" s="1"/>
  <c r="E104" i="1"/>
  <c r="E164" i="1" s="1"/>
  <c r="M163" i="1"/>
  <c r="K163" i="1"/>
  <c r="J163" i="1"/>
  <c r="I163" i="1"/>
  <c r="H103" i="1"/>
  <c r="G103" i="1"/>
  <c r="G163" i="1" s="1"/>
  <c r="F103" i="1"/>
  <c r="F163" i="1" s="1"/>
  <c r="M162" i="1"/>
  <c r="L162" i="1"/>
  <c r="J162" i="1"/>
  <c r="I162" i="1"/>
  <c r="M161" i="1"/>
  <c r="K161" i="1"/>
  <c r="J161" i="1"/>
  <c r="I161" i="1"/>
  <c r="E100" i="1"/>
  <c r="E160" i="1" s="1"/>
  <c r="D100" i="1"/>
  <c r="D160" i="1" s="1"/>
  <c r="C100" i="1"/>
  <c r="C160" i="1" s="1"/>
  <c r="B100" i="1"/>
  <c r="B160" i="1" s="1"/>
  <c r="M159" i="1"/>
  <c r="K159" i="1"/>
  <c r="J159" i="1"/>
  <c r="I159" i="1"/>
  <c r="M150" i="1"/>
  <c r="L150" i="1"/>
  <c r="K150" i="1"/>
  <c r="J150" i="1"/>
  <c r="I150" i="1"/>
  <c r="M148" i="1"/>
  <c r="L148" i="1"/>
  <c r="K148" i="1"/>
  <c r="I148" i="1"/>
  <c r="M147" i="1"/>
  <c r="L147" i="1"/>
  <c r="J147" i="1"/>
  <c r="I147" i="1"/>
  <c r="M146" i="1"/>
  <c r="K146" i="1"/>
  <c r="J146" i="1"/>
  <c r="I146" i="1"/>
  <c r="L145" i="1"/>
  <c r="K145" i="1"/>
  <c r="J145" i="1"/>
  <c r="M144" i="1"/>
  <c r="L144" i="1"/>
  <c r="K144" i="1"/>
  <c r="I144" i="1"/>
  <c r="H84" i="1"/>
  <c r="H144" i="1" s="1"/>
  <c r="G83" i="1"/>
  <c r="G143" i="1" s="1"/>
  <c r="F83" i="1"/>
  <c r="F143" i="1" s="1"/>
  <c r="E83" i="1"/>
  <c r="E143" i="1" s="1"/>
  <c r="D83" i="1"/>
  <c r="D82" i="1" s="1"/>
  <c r="C83" i="1"/>
  <c r="C143" i="1" s="1"/>
  <c r="B83" i="1"/>
  <c r="B143" i="1" s="1"/>
  <c r="M140" i="1"/>
  <c r="K140" i="1"/>
  <c r="J140" i="1"/>
  <c r="I140" i="1"/>
  <c r="H80" i="1"/>
  <c r="M138" i="1"/>
  <c r="L138" i="1"/>
  <c r="J138" i="1"/>
  <c r="I138" i="1"/>
  <c r="M136" i="1"/>
  <c r="K136" i="1"/>
  <c r="J136" i="1"/>
  <c r="I136" i="1"/>
  <c r="M135" i="1"/>
  <c r="L135" i="1"/>
  <c r="K135" i="1"/>
  <c r="J135" i="1"/>
  <c r="I135" i="1"/>
  <c r="M134" i="1"/>
  <c r="L134" i="1"/>
  <c r="K134" i="1"/>
  <c r="I134" i="1"/>
  <c r="H74" i="1"/>
  <c r="H134" i="1" s="1"/>
  <c r="M133" i="1"/>
  <c r="K133" i="1"/>
  <c r="J133" i="1"/>
  <c r="I133" i="1"/>
  <c r="M13" i="1"/>
  <c r="L132" i="1"/>
  <c r="K132" i="1"/>
  <c r="J132" i="1"/>
  <c r="G71" i="1"/>
  <c r="G131" i="1" s="1"/>
  <c r="F71" i="1"/>
  <c r="F131" i="1" s="1"/>
  <c r="E71" i="1"/>
  <c r="E131" i="1" s="1"/>
  <c r="D71" i="1"/>
  <c r="D131" i="1" s="1"/>
  <c r="C71" i="1"/>
  <c r="C131" i="1" s="1"/>
  <c r="B71" i="1"/>
  <c r="B131" i="1" s="1"/>
  <c r="H70" i="1"/>
  <c r="H11" i="1" s="1"/>
  <c r="H45" i="1"/>
  <c r="D45" i="1"/>
  <c r="C45" i="1"/>
  <c r="B45" i="1"/>
  <c r="E44" i="1"/>
  <c r="D44" i="1"/>
  <c r="C44" i="1"/>
  <c r="B44" i="1"/>
  <c r="I43" i="1"/>
  <c r="H43" i="1"/>
  <c r="G43" i="1"/>
  <c r="F43" i="1"/>
  <c r="E43" i="1"/>
  <c r="D43" i="1"/>
  <c r="C43" i="1"/>
  <c r="B43" i="1"/>
  <c r="K42" i="1"/>
  <c r="H42" i="1"/>
  <c r="G42" i="1"/>
  <c r="F42" i="1"/>
  <c r="E42" i="1"/>
  <c r="D42" i="1"/>
  <c r="C42" i="1"/>
  <c r="B42" i="1"/>
  <c r="H40" i="1"/>
  <c r="G40" i="1"/>
  <c r="F40" i="1"/>
  <c r="E40" i="1"/>
  <c r="D40" i="1"/>
  <c r="C40" i="1"/>
  <c r="B40" i="1"/>
  <c r="M36" i="1"/>
  <c r="L36" i="1"/>
  <c r="K36" i="1"/>
  <c r="J36" i="1"/>
  <c r="I36" i="1"/>
  <c r="H36" i="1"/>
  <c r="G36" i="1"/>
  <c r="F36" i="1"/>
  <c r="E36" i="1"/>
  <c r="D36" i="1"/>
  <c r="C36" i="1"/>
  <c r="B36" i="1"/>
  <c r="H31" i="1"/>
  <c r="G31" i="1"/>
  <c r="F31" i="1"/>
  <c r="E31" i="1"/>
  <c r="D31" i="1"/>
  <c r="C31" i="1"/>
  <c r="B31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G25" i="1"/>
  <c r="F25" i="1"/>
  <c r="E25" i="1"/>
  <c r="D25" i="1"/>
  <c r="C25" i="1"/>
  <c r="B25" i="1"/>
  <c r="G21" i="1"/>
  <c r="F21" i="1"/>
  <c r="E21" i="1"/>
  <c r="D21" i="1"/>
  <c r="C21" i="1"/>
  <c r="B21" i="1"/>
  <c r="H19" i="1"/>
  <c r="G19" i="1"/>
  <c r="F19" i="1"/>
  <c r="E19" i="1"/>
  <c r="D19" i="1"/>
  <c r="C19" i="1"/>
  <c r="B19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M45" i="1" l="1"/>
  <c r="G70" i="1"/>
  <c r="G130" i="1" s="1"/>
  <c r="M43" i="1"/>
  <c r="I45" i="1"/>
  <c r="H25" i="1"/>
  <c r="J27" i="1"/>
  <c r="I28" i="1"/>
  <c r="M14" i="1"/>
  <c r="L19" i="1"/>
  <c r="I44" i="1"/>
  <c r="B70" i="1"/>
  <c r="B92" i="1" s="1"/>
  <c r="C97" i="1"/>
  <c r="M19" i="1"/>
  <c r="C41" i="1"/>
  <c r="J42" i="1"/>
  <c r="M44" i="1"/>
  <c r="F70" i="1"/>
  <c r="F92" i="1" s="1"/>
  <c r="H15" i="1"/>
  <c r="K13" i="1"/>
  <c r="L15" i="1"/>
  <c r="K16" i="1"/>
  <c r="J17" i="1"/>
  <c r="K21" i="1"/>
  <c r="C82" i="1"/>
  <c r="K40" i="1"/>
  <c r="G92" i="1"/>
  <c r="D12" i="1"/>
  <c r="M31" i="1"/>
  <c r="B41" i="1"/>
  <c r="G12" i="1"/>
  <c r="F45" i="1"/>
  <c r="B24" i="1"/>
  <c r="B23" i="1" s="1"/>
  <c r="I29" i="1"/>
  <c r="J40" i="1"/>
  <c r="K17" i="1"/>
  <c r="I25" i="1"/>
  <c r="K27" i="1"/>
  <c r="G44" i="1"/>
  <c r="M15" i="1"/>
  <c r="M25" i="1"/>
  <c r="D70" i="1"/>
  <c r="D11" i="1" s="1"/>
  <c r="D10" i="1" s="1"/>
  <c r="E82" i="1"/>
  <c r="K14" i="1"/>
  <c r="J28" i="1"/>
  <c r="K45" i="1"/>
  <c r="B82" i="1"/>
  <c r="F82" i="1"/>
  <c r="J19" i="1"/>
  <c r="C24" i="1"/>
  <c r="C23" i="1" s="1"/>
  <c r="I40" i="1"/>
  <c r="M42" i="1"/>
  <c r="C70" i="1"/>
  <c r="C69" i="1" s="1"/>
  <c r="C94" i="1" s="1"/>
  <c r="J71" i="1"/>
  <c r="J70" i="1" s="1"/>
  <c r="H83" i="1"/>
  <c r="H82" i="1" s="1"/>
  <c r="B97" i="1"/>
  <c r="G82" i="1"/>
  <c r="C12" i="1"/>
  <c r="I15" i="1"/>
  <c r="G24" i="1"/>
  <c r="G23" i="1" s="1"/>
  <c r="I42" i="1"/>
  <c r="G45" i="1"/>
  <c r="L45" i="1"/>
  <c r="E142" i="1"/>
  <c r="I100" i="1"/>
  <c r="I160" i="1" s="1"/>
  <c r="L16" i="1"/>
  <c r="L13" i="1"/>
  <c r="I31" i="1"/>
  <c r="L43" i="1"/>
  <c r="D97" i="1"/>
  <c r="M100" i="1"/>
  <c r="M160" i="1" s="1"/>
  <c r="M21" i="1"/>
  <c r="J26" i="1"/>
  <c r="K29" i="1"/>
  <c r="J31" i="1"/>
  <c r="B130" i="1"/>
  <c r="B152" i="1" s="1"/>
  <c r="E12" i="1"/>
  <c r="I14" i="1"/>
  <c r="I16" i="1"/>
  <c r="M16" i="1"/>
  <c r="M17" i="1"/>
  <c r="I21" i="1"/>
  <c r="E24" i="1"/>
  <c r="E23" i="1" s="1"/>
  <c r="K25" i="1"/>
  <c r="K26" i="1"/>
  <c r="L28" i="1"/>
  <c r="L29" i="1"/>
  <c r="K31" i="1"/>
  <c r="D41" i="1"/>
  <c r="J44" i="1"/>
  <c r="G69" i="1"/>
  <c r="B142" i="1"/>
  <c r="F100" i="1"/>
  <c r="F130" i="1"/>
  <c r="G11" i="1"/>
  <c r="B12" i="1"/>
  <c r="F12" i="1"/>
  <c r="J13" i="1"/>
  <c r="J14" i="1"/>
  <c r="K15" i="1"/>
  <c r="J16" i="1"/>
  <c r="I17" i="1"/>
  <c r="I19" i="1"/>
  <c r="J21" i="1"/>
  <c r="F24" i="1"/>
  <c r="F23" i="1" s="1"/>
  <c r="L25" i="1"/>
  <c r="L26" i="1"/>
  <c r="M27" i="1"/>
  <c r="M28" i="1"/>
  <c r="M29" i="1"/>
  <c r="L31" i="1"/>
  <c r="M40" i="1"/>
  <c r="J43" i="1"/>
  <c r="F44" i="1"/>
  <c r="K44" i="1"/>
  <c r="E70" i="1"/>
  <c r="K71" i="1"/>
  <c r="C142" i="1"/>
  <c r="G142" i="1"/>
  <c r="G100" i="1"/>
  <c r="I132" i="1"/>
  <c r="I71" i="1"/>
  <c r="L133" i="1"/>
  <c r="L14" i="1"/>
  <c r="K138" i="1"/>
  <c r="K19" i="1"/>
  <c r="H140" i="1"/>
  <c r="H69" i="1"/>
  <c r="H21" i="1"/>
  <c r="H10" i="1" s="1"/>
  <c r="I145" i="1"/>
  <c r="I83" i="1"/>
  <c r="L146" i="1"/>
  <c r="L27" i="1"/>
  <c r="K147" i="1"/>
  <c r="K83" i="1"/>
  <c r="K28" i="1"/>
  <c r="K162" i="1"/>
  <c r="K100" i="1"/>
  <c r="K43" i="1"/>
  <c r="H163" i="1"/>
  <c r="H100" i="1"/>
  <c r="H44" i="1"/>
  <c r="J164" i="1"/>
  <c r="J45" i="1"/>
  <c r="E45" i="1"/>
  <c r="F142" i="1"/>
  <c r="M132" i="1"/>
  <c r="M71" i="1"/>
  <c r="J134" i="1"/>
  <c r="J15" i="1"/>
  <c r="L136" i="1"/>
  <c r="L17" i="1"/>
  <c r="L140" i="1"/>
  <c r="L21" i="1"/>
  <c r="D143" i="1"/>
  <c r="D142" i="1" s="1"/>
  <c r="D24" i="1"/>
  <c r="D23" i="1" s="1"/>
  <c r="J144" i="1"/>
  <c r="J83" i="1"/>
  <c r="J25" i="1"/>
  <c r="M145" i="1"/>
  <c r="M83" i="1"/>
  <c r="J148" i="1"/>
  <c r="J29" i="1"/>
  <c r="L161" i="1"/>
  <c r="L100" i="1"/>
  <c r="L97" i="1" s="1"/>
  <c r="L42" i="1"/>
  <c r="L163" i="1"/>
  <c r="L44" i="1"/>
  <c r="L83" i="1"/>
  <c r="E97" i="1"/>
  <c r="L159" i="1"/>
  <c r="L40" i="1"/>
  <c r="I13" i="1"/>
  <c r="I26" i="1"/>
  <c r="M26" i="1"/>
  <c r="E41" i="1"/>
  <c r="J100" i="1"/>
  <c r="J97" i="1" s="1"/>
  <c r="L71" i="1"/>
  <c r="H130" i="1"/>
  <c r="B11" i="1" l="1"/>
  <c r="B10" i="1" s="1"/>
  <c r="B34" i="1" s="1"/>
  <c r="F69" i="1"/>
  <c r="F94" i="1" s="1"/>
  <c r="B69" i="1"/>
  <c r="B94" i="1" s="1"/>
  <c r="F11" i="1"/>
  <c r="F10" i="1" s="1"/>
  <c r="F35" i="1" s="1"/>
  <c r="C157" i="1"/>
  <c r="C38" i="1"/>
  <c r="C130" i="1"/>
  <c r="C152" i="1" s="1"/>
  <c r="G94" i="1"/>
  <c r="J131" i="1"/>
  <c r="M41" i="1"/>
  <c r="B129" i="1"/>
  <c r="B154" i="1" s="1"/>
  <c r="D69" i="1"/>
  <c r="D130" i="1"/>
  <c r="D129" i="1" s="1"/>
  <c r="J12" i="1"/>
  <c r="I97" i="1"/>
  <c r="I38" i="1" s="1"/>
  <c r="I41" i="1"/>
  <c r="M97" i="1"/>
  <c r="M157" i="1" s="1"/>
  <c r="D92" i="1"/>
  <c r="D157" i="1"/>
  <c r="D38" i="1"/>
  <c r="H24" i="1"/>
  <c r="H23" i="1" s="1"/>
  <c r="H35" i="1" s="1"/>
  <c r="H92" i="1"/>
  <c r="B157" i="1"/>
  <c r="B38" i="1"/>
  <c r="H143" i="1"/>
  <c r="H142" i="1" s="1"/>
  <c r="C92" i="1"/>
  <c r="C11" i="1"/>
  <c r="G93" i="1"/>
  <c r="E130" i="1"/>
  <c r="E92" i="1"/>
  <c r="E69" i="1"/>
  <c r="C93" i="1"/>
  <c r="E11" i="1"/>
  <c r="E33" i="1" s="1"/>
  <c r="G160" i="1"/>
  <c r="G97" i="1"/>
  <c r="G41" i="1"/>
  <c r="K131" i="1"/>
  <c r="K70" i="1"/>
  <c r="K12" i="1"/>
  <c r="F160" i="1"/>
  <c r="F41" i="1"/>
  <c r="F97" i="1"/>
  <c r="G33" i="1"/>
  <c r="G10" i="1"/>
  <c r="F152" i="1"/>
  <c r="F129" i="1"/>
  <c r="F153" i="1" s="1"/>
  <c r="L157" i="1"/>
  <c r="L38" i="1"/>
  <c r="I143" i="1"/>
  <c r="I142" i="1" s="1"/>
  <c r="I82" i="1"/>
  <c r="I24" i="1"/>
  <c r="I23" i="1" s="1"/>
  <c r="D35" i="1"/>
  <c r="D34" i="1"/>
  <c r="K160" i="1"/>
  <c r="K97" i="1"/>
  <c r="K41" i="1"/>
  <c r="L131" i="1"/>
  <c r="L70" i="1"/>
  <c r="L12" i="1"/>
  <c r="J157" i="1"/>
  <c r="J38" i="1"/>
  <c r="M131" i="1"/>
  <c r="M70" i="1"/>
  <c r="M12" i="1"/>
  <c r="K143" i="1"/>
  <c r="K142" i="1" s="1"/>
  <c r="K82" i="1"/>
  <c r="K24" i="1"/>
  <c r="H129" i="1"/>
  <c r="G152" i="1"/>
  <c r="G129" i="1"/>
  <c r="D33" i="1"/>
  <c r="J82" i="1"/>
  <c r="J24" i="1"/>
  <c r="J23" i="1" s="1"/>
  <c r="J143" i="1"/>
  <c r="J142" i="1" s="1"/>
  <c r="H160" i="1"/>
  <c r="H97" i="1"/>
  <c r="H41" i="1"/>
  <c r="I131" i="1"/>
  <c r="I12" i="1"/>
  <c r="I70" i="1"/>
  <c r="J92" i="1"/>
  <c r="J69" i="1"/>
  <c r="J130" i="1"/>
  <c r="J11" i="1"/>
  <c r="J160" i="1"/>
  <c r="J41" i="1"/>
  <c r="E157" i="1"/>
  <c r="E38" i="1"/>
  <c r="L143" i="1"/>
  <c r="L142" i="1" s="1"/>
  <c r="L24" i="1"/>
  <c r="L23" i="1" s="1"/>
  <c r="L82" i="1"/>
  <c r="L160" i="1"/>
  <c r="L41" i="1"/>
  <c r="M143" i="1"/>
  <c r="M142" i="1" s="1"/>
  <c r="M82" i="1"/>
  <c r="M24" i="1"/>
  <c r="M23" i="1" s="1"/>
  <c r="H94" i="1"/>
  <c r="H93" i="1"/>
  <c r="C129" i="1" l="1"/>
  <c r="B33" i="1"/>
  <c r="F93" i="1"/>
  <c r="B153" i="1"/>
  <c r="B93" i="1"/>
  <c r="F33" i="1"/>
  <c r="I157" i="1"/>
  <c r="B35" i="1"/>
  <c r="M38" i="1"/>
  <c r="D152" i="1"/>
  <c r="F34" i="1"/>
  <c r="D94" i="1"/>
  <c r="D93" i="1"/>
  <c r="H34" i="1"/>
  <c r="F154" i="1"/>
  <c r="H152" i="1"/>
  <c r="E10" i="1"/>
  <c r="E35" i="1" s="1"/>
  <c r="H33" i="1"/>
  <c r="C33" i="1"/>
  <c r="C10" i="1"/>
  <c r="F157" i="1"/>
  <c r="F38" i="1"/>
  <c r="K11" i="1"/>
  <c r="K10" i="1" s="1"/>
  <c r="K69" i="1"/>
  <c r="K94" i="1" s="1"/>
  <c r="K92" i="1"/>
  <c r="K130" i="1"/>
  <c r="K129" i="1" s="1"/>
  <c r="K154" i="1" s="1"/>
  <c r="E93" i="1"/>
  <c r="E94" i="1"/>
  <c r="E129" i="1"/>
  <c r="E152" i="1"/>
  <c r="G34" i="1"/>
  <c r="G35" i="1"/>
  <c r="G157" i="1"/>
  <c r="G38" i="1"/>
  <c r="J33" i="1"/>
  <c r="J10" i="1"/>
  <c r="L92" i="1"/>
  <c r="L69" i="1"/>
  <c r="L130" i="1"/>
  <c r="L11" i="1"/>
  <c r="J152" i="1"/>
  <c r="J129" i="1"/>
  <c r="G154" i="1"/>
  <c r="G153" i="1"/>
  <c r="H154" i="1"/>
  <c r="H153" i="1"/>
  <c r="I130" i="1"/>
  <c r="I11" i="1"/>
  <c r="I92" i="1"/>
  <c r="I69" i="1"/>
  <c r="D154" i="1"/>
  <c r="D153" i="1"/>
  <c r="J94" i="1"/>
  <c r="J93" i="1"/>
  <c r="H157" i="1"/>
  <c r="H38" i="1"/>
  <c r="M130" i="1"/>
  <c r="M11" i="1"/>
  <c r="M92" i="1"/>
  <c r="M69" i="1"/>
  <c r="C154" i="1"/>
  <c r="C153" i="1"/>
  <c r="K23" i="1"/>
  <c r="K157" i="1"/>
  <c r="K38" i="1"/>
  <c r="K33" i="1" l="1"/>
  <c r="K153" i="1"/>
  <c r="K152" i="1"/>
  <c r="C35" i="1"/>
  <c r="C34" i="1"/>
  <c r="E34" i="1"/>
  <c r="K93" i="1"/>
  <c r="E153" i="1"/>
  <c r="E154" i="1"/>
  <c r="J153" i="1"/>
  <c r="J154" i="1"/>
  <c r="I152" i="1"/>
  <c r="I129" i="1"/>
  <c r="L152" i="1"/>
  <c r="L129" i="1"/>
  <c r="M94" i="1"/>
  <c r="M93" i="1"/>
  <c r="I33" i="1"/>
  <c r="I10" i="1"/>
  <c r="J35" i="1"/>
  <c r="J34" i="1"/>
  <c r="K34" i="1"/>
  <c r="K35" i="1"/>
  <c r="M10" i="1"/>
  <c r="M33" i="1"/>
  <c r="I93" i="1"/>
  <c r="I94" i="1"/>
  <c r="L94" i="1"/>
  <c r="L93" i="1"/>
  <c r="L33" i="1"/>
  <c r="L10" i="1"/>
  <c r="M152" i="1"/>
  <c r="M129" i="1"/>
  <c r="M35" i="1" l="1"/>
  <c r="M34" i="1"/>
  <c r="L35" i="1"/>
  <c r="L34" i="1"/>
  <c r="I34" i="1"/>
  <c r="I35" i="1"/>
  <c r="L154" i="1"/>
  <c r="L153" i="1"/>
  <c r="M154" i="1"/>
  <c r="M153" i="1"/>
  <c r="I154" i="1"/>
  <c r="I153" i="1"/>
</calcChain>
</file>

<file path=xl/sharedStrings.xml><?xml version="1.0" encoding="utf-8"?>
<sst xmlns="http://schemas.openxmlformats.org/spreadsheetml/2006/main" count="171" uniqueCount="63">
  <si>
    <t>BELIZE</t>
  </si>
  <si>
    <t>Summary of Central Government Operations</t>
  </si>
  <si>
    <t>Millions of Eastern Caribbean dollars (EC$ Mn.)</t>
  </si>
  <si>
    <t>ACCOUNTS</t>
  </si>
  <si>
    <t>2012/13</t>
  </si>
  <si>
    <t>2013/14</t>
  </si>
  <si>
    <t xml:space="preserve">2014/15 </t>
  </si>
  <si>
    <t xml:space="preserve">2015/16 </t>
  </si>
  <si>
    <t>2016/17</t>
  </si>
  <si>
    <t>2017/18</t>
  </si>
  <si>
    <r>
      <t xml:space="preserve">2019/20 </t>
    </r>
    <r>
      <rPr>
        <b/>
        <vertAlign val="superscript"/>
        <sz val="10"/>
        <rFont val="Arial MT"/>
      </rPr>
      <t>R</t>
    </r>
  </si>
  <si>
    <r>
      <t xml:space="preserve">2020/21 </t>
    </r>
    <r>
      <rPr>
        <b/>
        <vertAlign val="superscript"/>
        <sz val="10"/>
        <rFont val="Arial MT"/>
      </rPr>
      <t>R</t>
    </r>
  </si>
  <si>
    <r>
      <t xml:space="preserve">2021/22 </t>
    </r>
    <r>
      <rPr>
        <b/>
        <vertAlign val="superscript"/>
        <sz val="10"/>
        <rFont val="Arial MT"/>
      </rPr>
      <t>R</t>
    </r>
  </si>
  <si>
    <r>
      <t xml:space="preserve">2022/23 </t>
    </r>
    <r>
      <rPr>
        <b/>
        <vertAlign val="superscript"/>
        <sz val="10"/>
        <rFont val="Arial MT"/>
      </rPr>
      <t>R</t>
    </r>
  </si>
  <si>
    <r>
      <t xml:space="preserve">2023/24 </t>
    </r>
    <r>
      <rPr>
        <b/>
        <vertAlign val="superscript"/>
        <sz val="10"/>
        <rFont val="Arial MT"/>
      </rPr>
      <t>P</t>
    </r>
  </si>
  <si>
    <t>TOTAL REVENUE AND GRANTS (1+2+3)</t>
  </si>
  <si>
    <t>1. Current Revenue</t>
  </si>
  <si>
    <t xml:space="preserve">    Tax Revenue</t>
  </si>
  <si>
    <t xml:space="preserve">        Taxes on Income and Profit</t>
  </si>
  <si>
    <t xml:space="preserve">        Taxes on Property</t>
  </si>
  <si>
    <t xml:space="preserve">        Taxes on Goods and Services</t>
  </si>
  <si>
    <t xml:space="preserve">        Taxes on International Trade</t>
  </si>
  <si>
    <t xml:space="preserve">    Non -Tax Revenue</t>
  </si>
  <si>
    <t>2. Capital Revenue</t>
  </si>
  <si>
    <t>3. Grants</t>
  </si>
  <si>
    <t>TOTAL EXPENDITURE AND NET LENDING (4+5)</t>
  </si>
  <si>
    <t>4. Recurrent Expenditure</t>
  </si>
  <si>
    <t xml:space="preserve">    Personal Emoluments</t>
  </si>
  <si>
    <t xml:space="preserve">    Goods and Services</t>
  </si>
  <si>
    <t xml:space="preserve">    Transfers</t>
  </si>
  <si>
    <t xml:space="preserve">    Interest Payments</t>
  </si>
  <si>
    <t xml:space="preserve">    Other</t>
  </si>
  <si>
    <t xml:space="preserve">5. Capital Expenditure </t>
  </si>
  <si>
    <t>CURRENT ACCOUNT BALANCE (1-4)</t>
  </si>
  <si>
    <t>PRIMARY BALANCE</t>
  </si>
  <si>
    <t>OVERALL BALANCE</t>
  </si>
  <si>
    <t>FINANCING</t>
  </si>
  <si>
    <t xml:space="preserve">    External (Net)</t>
  </si>
  <si>
    <t xml:space="preserve">    Domestic (Net)</t>
  </si>
  <si>
    <t xml:space="preserve">        Commercial Banks</t>
  </si>
  <si>
    <t xml:space="preserve">        Central Bank</t>
  </si>
  <si>
    <t xml:space="preserve">        Other</t>
  </si>
  <si>
    <t>Notes:</t>
  </si>
  <si>
    <t>Fiscal Year: April - March</t>
  </si>
  <si>
    <t>In FY 2003/2004, Other Domestic Financing includes Transaction with DFC debt (-BZ$127.998 Mn)</t>
  </si>
  <si>
    <t>In FY 2004/05, Other Domestic Financing includes Transaction with DFC debt (-BZ$130 Mn); and Other Financing includes Privatisation Proceeds (BZ$29 Mn)</t>
  </si>
  <si>
    <t>In FY 2005/2006, Other Financing includes Privatisation Proceeds (BZ$65 Mn) and Nationalisation Investment (-BZ$49.609 Mn)</t>
  </si>
  <si>
    <t>In FY 2006/2007, Other Domestic Financing includes Transactions with guaranteed debts (-BZ$31.467 Mn)</t>
  </si>
  <si>
    <t>In FY 2015/2016, Other Financing includes nationalisation of BET (-BZ$70,221,000) and BTL (-BZ$65,088,000)</t>
  </si>
  <si>
    <t>In FY 2016/2017, Other Financing includes nationalisation of BTL (-BZ$196.522 Mn)</t>
  </si>
  <si>
    <t>In FY 2017/2018, Other Financing includes nationalisation of BTL (-BZ$208.316 Mn)</t>
  </si>
  <si>
    <t>P  Provisional data</t>
  </si>
  <si>
    <t>Millions of Belize dollars</t>
  </si>
  <si>
    <t xml:space="preserve">        Taxes on International Trade and Transactions</t>
  </si>
  <si>
    <t xml:space="preserve">    Subsidies and Current Transfers</t>
  </si>
  <si>
    <t xml:space="preserve">    Interest Payments on Public Debt</t>
  </si>
  <si>
    <t xml:space="preserve">    Pensions</t>
  </si>
  <si>
    <t>5. Capital Expenditure and Net Lending</t>
  </si>
  <si>
    <t>Source:</t>
  </si>
  <si>
    <t>Millions of United States dollars</t>
  </si>
  <si>
    <t>R Revised data</t>
  </si>
  <si>
    <t>Various Economic Reviews and Quarterly Reviews - Central Bank of Belize</t>
  </si>
  <si>
    <t xml:space="preserve">2018/19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</si>
</sst>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name val="Arial MT"/>
    </font>
    <font>
      <sz val="10"/>
      <name val="Arial MT"/>
    </font>
    <font>
      <sz val="10"/>
      <color indexed="10"/>
      <name val="Arial MT"/>
    </font>
    <font>
      <b/>
      <sz val="10"/>
      <name val="Arial MT"/>
    </font>
    <font>
      <b/>
      <vertAlign val="superscript"/>
      <sz val="10"/>
      <name val="Arial MT"/>
    </font>
    <font>
      <i/>
      <sz val="10"/>
      <name val="Arial MT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name val="Arial MT"/>
    </font>
    <font>
      <b/>
      <i/>
      <sz val="10"/>
      <name val="Arial 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14" fontId="2" fillId="0" borderId="0" xfId="0" applyNumberFormat="1" applyFont="1" applyAlignment="1">
      <alignment horizontal="left"/>
    </xf>
    <xf numFmtId="0" fontId="4" fillId="0" borderId="0" xfId="2" applyFont="1" applyFill="1"/>
    <xf numFmtId="0" fontId="4" fillId="0" borderId="0" xfId="2" applyFont="1"/>
    <xf numFmtId="0" fontId="5" fillId="0" borderId="0" xfId="2" applyFont="1"/>
    <xf numFmtId="0" fontId="3" fillId="0" borderId="0" xfId="2"/>
    <xf numFmtId="0" fontId="5" fillId="0" borderId="0" xfId="2" applyFont="1" applyAlignment="1">
      <alignment horizontal="centerContinuous"/>
    </xf>
    <xf numFmtId="0" fontId="6" fillId="0" borderId="0" xfId="2" applyFont="1" applyFill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4" fillId="0" borderId="3" xfId="2" applyFont="1" applyBorder="1"/>
    <xf numFmtId="0" fontId="4" fillId="0" borderId="0" xfId="2" applyFont="1" applyBorder="1"/>
    <xf numFmtId="0" fontId="5" fillId="0" borderId="0" xfId="2" applyFont="1" applyBorder="1"/>
    <xf numFmtId="0" fontId="6" fillId="0" borderId="0" xfId="2" applyFont="1" applyBorder="1"/>
    <xf numFmtId="164" fontId="6" fillId="0" borderId="0" xfId="2" applyNumberFormat="1" applyFont="1" applyBorder="1"/>
    <xf numFmtId="0" fontId="6" fillId="0" borderId="0" xfId="2" applyFont="1" applyBorder="1" applyAlignment="1">
      <alignment horizontal="left" indent="1"/>
    </xf>
    <xf numFmtId="164" fontId="6" fillId="0" borderId="0" xfId="2" applyNumberFormat="1" applyFont="1" applyFill="1" applyBorder="1"/>
    <xf numFmtId="164" fontId="6" fillId="0" borderId="0" xfId="2" applyNumberFormat="1" applyFont="1" applyFill="1" applyBorder="1" applyAlignment="1"/>
    <xf numFmtId="164" fontId="6" fillId="0" borderId="0" xfId="2" applyNumberFormat="1" applyFont="1"/>
    <xf numFmtId="0" fontId="6" fillId="0" borderId="0" xfId="2" applyFont="1" applyBorder="1" applyAlignment="1">
      <alignment horizontal="left" indent="2"/>
    </xf>
    <xf numFmtId="164" fontId="4" fillId="0" borderId="0" xfId="2" applyNumberFormat="1" applyFont="1" applyFill="1" applyBorder="1" applyAlignment="1"/>
    <xf numFmtId="164" fontId="4" fillId="0" borderId="0" xfId="2" applyNumberFormat="1" applyFont="1" applyBorder="1" applyAlignment="1">
      <alignment horizontal="right" vertical="top"/>
    </xf>
    <xf numFmtId="164" fontId="4" fillId="0" borderId="0" xfId="2" applyNumberFormat="1" applyFont="1"/>
    <xf numFmtId="0" fontId="4" fillId="0" borderId="0" xfId="2" applyFont="1" applyBorder="1" applyAlignment="1">
      <alignment horizontal="left" indent="2"/>
    </xf>
    <xf numFmtId="164" fontId="4" fillId="0" borderId="0" xfId="2" applyNumberFormat="1" applyFont="1" applyFill="1" applyBorder="1" applyAlignment="1">
      <alignment horizontal="right"/>
    </xf>
    <xf numFmtId="0" fontId="4" fillId="0" borderId="0" xfId="2" applyFont="1" applyBorder="1" applyAlignment="1">
      <alignment horizontal="left" indent="1"/>
    </xf>
    <xf numFmtId="164" fontId="6" fillId="0" borderId="0" xfId="2" applyNumberFormat="1" applyFont="1" applyBorder="1" applyAlignment="1">
      <alignment horizontal="right" vertical="top"/>
    </xf>
    <xf numFmtId="0" fontId="2" fillId="0" borderId="0" xfId="0" applyFont="1" applyBorder="1"/>
    <xf numFmtId="164" fontId="2" fillId="0" borderId="0" xfId="1" applyNumberFormat="1" applyFont="1" applyFill="1" applyBorder="1"/>
    <xf numFmtId="164" fontId="10" fillId="0" borderId="0" xfId="3" applyNumberFormat="1" applyFont="1" applyFill="1" applyAlignment="1">
      <alignment horizontal="right"/>
    </xf>
    <xf numFmtId="164" fontId="11" fillId="0" borderId="0" xfId="2" applyNumberFormat="1" applyFont="1" applyFill="1" applyBorder="1" applyAlignment="1">
      <alignment horizontal="right" vertical="top"/>
    </xf>
    <xf numFmtId="164" fontId="11" fillId="0" borderId="0" xfId="2" applyNumberFormat="1" applyFont="1"/>
    <xf numFmtId="164" fontId="4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0" fontId="4" fillId="0" borderId="4" xfId="2" applyFont="1" applyBorder="1"/>
    <xf numFmtId="0" fontId="5" fillId="0" borderId="4" xfId="2" applyFont="1" applyFill="1" applyBorder="1"/>
    <xf numFmtId="165" fontId="4" fillId="0" borderId="4" xfId="2" applyNumberFormat="1" applyFont="1" applyBorder="1"/>
    <xf numFmtId="0" fontId="12" fillId="0" borderId="0" xfId="2" applyFont="1"/>
    <xf numFmtId="165" fontId="4" fillId="0" borderId="0" xfId="2" applyNumberFormat="1" applyFont="1"/>
    <xf numFmtId="0" fontId="8" fillId="0" borderId="0" xfId="2" applyFont="1" applyFill="1"/>
    <xf numFmtId="0" fontId="5" fillId="0" borderId="0" xfId="2" applyFont="1" applyAlignment="1">
      <alignment wrapText="1"/>
    </xf>
    <xf numFmtId="0" fontId="3" fillId="0" borderId="0" xfId="2" applyAlignment="1">
      <alignment wrapText="1"/>
    </xf>
    <xf numFmtId="0" fontId="8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6" fillId="0" borderId="0" xfId="2" applyFont="1"/>
    <xf numFmtId="0" fontId="8" fillId="0" borderId="0" xfId="2" applyFont="1"/>
    <xf numFmtId="0" fontId="12" fillId="0" borderId="0" xfId="2" applyFont="1" applyFill="1"/>
    <xf numFmtId="0" fontId="8" fillId="0" borderId="0" xfId="2" applyFont="1" applyFill="1" applyBorder="1" applyAlignment="1">
      <alignment horizontal="left" indent="5"/>
    </xf>
  </cellXfs>
  <cellStyles count="4">
    <cellStyle name="Comma" xfId="1" builtinId="3"/>
    <cellStyle name="Comma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4:X189"/>
  <sheetViews>
    <sheetView tabSelected="1" showRuler="0" zoomScaleNormal="100" workbookViewId="0">
      <selection activeCell="D12" sqref="D12"/>
    </sheetView>
  </sheetViews>
  <sheetFormatPr defaultColWidth="12.5703125" defaultRowHeight="15"/>
  <cols>
    <col min="1" max="1" width="45.85546875" style="3" customWidth="1"/>
    <col min="2" max="2" width="10.7109375" style="4" customWidth="1"/>
    <col min="3" max="13" width="10.7109375" style="5" customWidth="1"/>
    <col min="14" max="149" width="12.5703125" style="3"/>
    <col min="150" max="150" width="39.28515625" style="3" customWidth="1"/>
    <col min="151" max="170" width="0" style="3" hidden="1" customWidth="1"/>
    <col min="171" max="175" width="7.42578125" style="3" customWidth="1"/>
    <col min="176" max="176" width="8.28515625" style="3" customWidth="1"/>
    <col min="177" max="178" width="7.42578125" style="3" customWidth="1"/>
    <col min="179" max="184" width="9.42578125" style="3" customWidth="1"/>
    <col min="185" max="185" width="47.7109375" style="3" customWidth="1"/>
    <col min="186" max="195" width="8" style="3" customWidth="1"/>
    <col min="196" max="198" width="8.140625" style="3" customWidth="1"/>
    <col min="199" max="202" width="7.85546875" style="3" customWidth="1"/>
    <col min="203" max="214" width="8.42578125" style="3" customWidth="1"/>
    <col min="215" max="219" width="12.5703125" style="3" customWidth="1"/>
    <col min="220" max="220" width="46.7109375" style="3" customWidth="1"/>
    <col min="221" max="230" width="6.42578125" style="3" customWidth="1"/>
    <col min="231" max="236" width="7" style="3" customWidth="1"/>
    <col min="237" max="237" width="6.85546875" style="3" customWidth="1"/>
    <col min="238" max="238" width="7" style="3" customWidth="1"/>
    <col min="239" max="248" width="8.42578125" style="3" customWidth="1"/>
    <col min="249" max="405" width="12.5703125" style="3"/>
    <col min="406" max="406" width="39.28515625" style="3" customWidth="1"/>
    <col min="407" max="426" width="0" style="3" hidden="1" customWidth="1"/>
    <col min="427" max="431" width="7.42578125" style="3" customWidth="1"/>
    <col min="432" max="432" width="8.28515625" style="3" customWidth="1"/>
    <col min="433" max="434" width="7.42578125" style="3" customWidth="1"/>
    <col min="435" max="440" width="9.42578125" style="3" customWidth="1"/>
    <col min="441" max="441" width="47.7109375" style="3" customWidth="1"/>
    <col min="442" max="451" width="8" style="3" customWidth="1"/>
    <col min="452" max="454" width="8.140625" style="3" customWidth="1"/>
    <col min="455" max="458" width="7.85546875" style="3" customWidth="1"/>
    <col min="459" max="470" width="8.42578125" style="3" customWidth="1"/>
    <col min="471" max="475" width="12.5703125" style="3" customWidth="1"/>
    <col min="476" max="476" width="46.7109375" style="3" customWidth="1"/>
    <col min="477" max="486" width="6.42578125" style="3" customWidth="1"/>
    <col min="487" max="492" width="7" style="3" customWidth="1"/>
    <col min="493" max="493" width="6.85546875" style="3" customWidth="1"/>
    <col min="494" max="494" width="7" style="3" customWidth="1"/>
    <col min="495" max="504" width="8.42578125" style="3" customWidth="1"/>
    <col min="505" max="661" width="12.5703125" style="3"/>
    <col min="662" max="662" width="39.28515625" style="3" customWidth="1"/>
    <col min="663" max="682" width="0" style="3" hidden="1" customWidth="1"/>
    <col min="683" max="687" width="7.42578125" style="3" customWidth="1"/>
    <col min="688" max="688" width="8.28515625" style="3" customWidth="1"/>
    <col min="689" max="690" width="7.42578125" style="3" customWidth="1"/>
    <col min="691" max="696" width="9.42578125" style="3" customWidth="1"/>
    <col min="697" max="697" width="47.7109375" style="3" customWidth="1"/>
    <col min="698" max="707" width="8" style="3" customWidth="1"/>
    <col min="708" max="710" width="8.140625" style="3" customWidth="1"/>
    <col min="711" max="714" width="7.85546875" style="3" customWidth="1"/>
    <col min="715" max="726" width="8.42578125" style="3" customWidth="1"/>
    <col min="727" max="731" width="12.5703125" style="3" customWidth="1"/>
    <col min="732" max="732" width="46.7109375" style="3" customWidth="1"/>
    <col min="733" max="742" width="6.42578125" style="3" customWidth="1"/>
    <col min="743" max="748" width="7" style="3" customWidth="1"/>
    <col min="749" max="749" width="6.85546875" style="3" customWidth="1"/>
    <col min="750" max="750" width="7" style="3" customWidth="1"/>
    <col min="751" max="760" width="8.42578125" style="3" customWidth="1"/>
    <col min="761" max="917" width="12.5703125" style="3"/>
    <col min="918" max="918" width="39.28515625" style="3" customWidth="1"/>
    <col min="919" max="938" width="0" style="3" hidden="1" customWidth="1"/>
    <col min="939" max="943" width="7.42578125" style="3" customWidth="1"/>
    <col min="944" max="944" width="8.28515625" style="3" customWidth="1"/>
    <col min="945" max="946" width="7.42578125" style="3" customWidth="1"/>
    <col min="947" max="952" width="9.42578125" style="3" customWidth="1"/>
    <col min="953" max="953" width="47.7109375" style="3" customWidth="1"/>
    <col min="954" max="963" width="8" style="3" customWidth="1"/>
    <col min="964" max="966" width="8.140625" style="3" customWidth="1"/>
    <col min="967" max="970" width="7.85546875" style="3" customWidth="1"/>
    <col min="971" max="982" width="8.42578125" style="3" customWidth="1"/>
    <col min="983" max="987" width="12.5703125" style="3" customWidth="1"/>
    <col min="988" max="988" width="46.7109375" style="3" customWidth="1"/>
    <col min="989" max="998" width="6.42578125" style="3" customWidth="1"/>
    <col min="999" max="1004" width="7" style="3" customWidth="1"/>
    <col min="1005" max="1005" width="6.85546875" style="3" customWidth="1"/>
    <col min="1006" max="1006" width="7" style="3" customWidth="1"/>
    <col min="1007" max="1016" width="8.42578125" style="3" customWidth="1"/>
    <col min="1017" max="1173" width="12.5703125" style="3"/>
    <col min="1174" max="1174" width="39.28515625" style="3" customWidth="1"/>
    <col min="1175" max="1194" width="0" style="3" hidden="1" customWidth="1"/>
    <col min="1195" max="1199" width="7.42578125" style="3" customWidth="1"/>
    <col min="1200" max="1200" width="8.28515625" style="3" customWidth="1"/>
    <col min="1201" max="1202" width="7.42578125" style="3" customWidth="1"/>
    <col min="1203" max="1208" width="9.42578125" style="3" customWidth="1"/>
    <col min="1209" max="1209" width="47.7109375" style="3" customWidth="1"/>
    <col min="1210" max="1219" width="8" style="3" customWidth="1"/>
    <col min="1220" max="1222" width="8.140625" style="3" customWidth="1"/>
    <col min="1223" max="1226" width="7.85546875" style="3" customWidth="1"/>
    <col min="1227" max="1238" width="8.42578125" style="3" customWidth="1"/>
    <col min="1239" max="1243" width="12.5703125" style="3" customWidth="1"/>
    <col min="1244" max="1244" width="46.7109375" style="3" customWidth="1"/>
    <col min="1245" max="1254" width="6.42578125" style="3" customWidth="1"/>
    <col min="1255" max="1260" width="7" style="3" customWidth="1"/>
    <col min="1261" max="1261" width="6.85546875" style="3" customWidth="1"/>
    <col min="1262" max="1262" width="7" style="3" customWidth="1"/>
    <col min="1263" max="1272" width="8.42578125" style="3" customWidth="1"/>
    <col min="1273" max="1429" width="12.5703125" style="3"/>
    <col min="1430" max="1430" width="39.28515625" style="3" customWidth="1"/>
    <col min="1431" max="1450" width="0" style="3" hidden="1" customWidth="1"/>
    <col min="1451" max="1455" width="7.42578125" style="3" customWidth="1"/>
    <col min="1456" max="1456" width="8.28515625" style="3" customWidth="1"/>
    <col min="1457" max="1458" width="7.42578125" style="3" customWidth="1"/>
    <col min="1459" max="1464" width="9.42578125" style="3" customWidth="1"/>
    <col min="1465" max="1465" width="47.7109375" style="3" customWidth="1"/>
    <col min="1466" max="1475" width="8" style="3" customWidth="1"/>
    <col min="1476" max="1478" width="8.140625" style="3" customWidth="1"/>
    <col min="1479" max="1482" width="7.85546875" style="3" customWidth="1"/>
    <col min="1483" max="1494" width="8.42578125" style="3" customWidth="1"/>
    <col min="1495" max="1499" width="12.5703125" style="3" customWidth="1"/>
    <col min="1500" max="1500" width="46.7109375" style="3" customWidth="1"/>
    <col min="1501" max="1510" width="6.42578125" style="3" customWidth="1"/>
    <col min="1511" max="1516" width="7" style="3" customWidth="1"/>
    <col min="1517" max="1517" width="6.85546875" style="3" customWidth="1"/>
    <col min="1518" max="1518" width="7" style="3" customWidth="1"/>
    <col min="1519" max="1528" width="8.42578125" style="3" customWidth="1"/>
    <col min="1529" max="1685" width="12.5703125" style="3"/>
    <col min="1686" max="1686" width="39.28515625" style="3" customWidth="1"/>
    <col min="1687" max="1706" width="0" style="3" hidden="1" customWidth="1"/>
    <col min="1707" max="1711" width="7.42578125" style="3" customWidth="1"/>
    <col min="1712" max="1712" width="8.28515625" style="3" customWidth="1"/>
    <col min="1713" max="1714" width="7.42578125" style="3" customWidth="1"/>
    <col min="1715" max="1720" width="9.42578125" style="3" customWidth="1"/>
    <col min="1721" max="1721" width="47.7109375" style="3" customWidth="1"/>
    <col min="1722" max="1731" width="8" style="3" customWidth="1"/>
    <col min="1732" max="1734" width="8.140625" style="3" customWidth="1"/>
    <col min="1735" max="1738" width="7.85546875" style="3" customWidth="1"/>
    <col min="1739" max="1750" width="8.42578125" style="3" customWidth="1"/>
    <col min="1751" max="1755" width="12.5703125" style="3" customWidth="1"/>
    <col min="1756" max="1756" width="46.7109375" style="3" customWidth="1"/>
    <col min="1757" max="1766" width="6.42578125" style="3" customWidth="1"/>
    <col min="1767" max="1772" width="7" style="3" customWidth="1"/>
    <col min="1773" max="1773" width="6.85546875" style="3" customWidth="1"/>
    <col min="1774" max="1774" width="7" style="3" customWidth="1"/>
    <col min="1775" max="1784" width="8.42578125" style="3" customWidth="1"/>
    <col min="1785" max="1941" width="12.5703125" style="3"/>
    <col min="1942" max="1942" width="39.28515625" style="3" customWidth="1"/>
    <col min="1943" max="1962" width="0" style="3" hidden="1" customWidth="1"/>
    <col min="1963" max="1967" width="7.42578125" style="3" customWidth="1"/>
    <col min="1968" max="1968" width="8.28515625" style="3" customWidth="1"/>
    <col min="1969" max="1970" width="7.42578125" style="3" customWidth="1"/>
    <col min="1971" max="1976" width="9.42578125" style="3" customWidth="1"/>
    <col min="1977" max="1977" width="47.7109375" style="3" customWidth="1"/>
    <col min="1978" max="1987" width="8" style="3" customWidth="1"/>
    <col min="1988" max="1990" width="8.140625" style="3" customWidth="1"/>
    <col min="1991" max="1994" width="7.85546875" style="3" customWidth="1"/>
    <col min="1995" max="2006" width="8.42578125" style="3" customWidth="1"/>
    <col min="2007" max="2011" width="12.5703125" style="3" customWidth="1"/>
    <col min="2012" max="2012" width="46.7109375" style="3" customWidth="1"/>
    <col min="2013" max="2022" width="6.42578125" style="3" customWidth="1"/>
    <col min="2023" max="2028" width="7" style="3" customWidth="1"/>
    <col min="2029" max="2029" width="6.85546875" style="3" customWidth="1"/>
    <col min="2030" max="2030" width="7" style="3" customWidth="1"/>
    <col min="2031" max="2040" width="8.42578125" style="3" customWidth="1"/>
    <col min="2041" max="2197" width="12.5703125" style="3"/>
    <col min="2198" max="2198" width="39.28515625" style="3" customWidth="1"/>
    <col min="2199" max="2218" width="0" style="3" hidden="1" customWidth="1"/>
    <col min="2219" max="2223" width="7.42578125" style="3" customWidth="1"/>
    <col min="2224" max="2224" width="8.28515625" style="3" customWidth="1"/>
    <col min="2225" max="2226" width="7.42578125" style="3" customWidth="1"/>
    <col min="2227" max="2232" width="9.42578125" style="3" customWidth="1"/>
    <col min="2233" max="2233" width="47.7109375" style="3" customWidth="1"/>
    <col min="2234" max="2243" width="8" style="3" customWidth="1"/>
    <col min="2244" max="2246" width="8.140625" style="3" customWidth="1"/>
    <col min="2247" max="2250" width="7.85546875" style="3" customWidth="1"/>
    <col min="2251" max="2262" width="8.42578125" style="3" customWidth="1"/>
    <col min="2263" max="2267" width="12.5703125" style="3" customWidth="1"/>
    <col min="2268" max="2268" width="46.7109375" style="3" customWidth="1"/>
    <col min="2269" max="2278" width="6.42578125" style="3" customWidth="1"/>
    <col min="2279" max="2284" width="7" style="3" customWidth="1"/>
    <col min="2285" max="2285" width="6.85546875" style="3" customWidth="1"/>
    <col min="2286" max="2286" width="7" style="3" customWidth="1"/>
    <col min="2287" max="2296" width="8.42578125" style="3" customWidth="1"/>
    <col min="2297" max="2453" width="12.5703125" style="3"/>
    <col min="2454" max="2454" width="39.28515625" style="3" customWidth="1"/>
    <col min="2455" max="2474" width="0" style="3" hidden="1" customWidth="1"/>
    <col min="2475" max="2479" width="7.42578125" style="3" customWidth="1"/>
    <col min="2480" max="2480" width="8.28515625" style="3" customWidth="1"/>
    <col min="2481" max="2482" width="7.42578125" style="3" customWidth="1"/>
    <col min="2483" max="2488" width="9.42578125" style="3" customWidth="1"/>
    <col min="2489" max="2489" width="47.7109375" style="3" customWidth="1"/>
    <col min="2490" max="2499" width="8" style="3" customWidth="1"/>
    <col min="2500" max="2502" width="8.140625" style="3" customWidth="1"/>
    <col min="2503" max="2506" width="7.85546875" style="3" customWidth="1"/>
    <col min="2507" max="2518" width="8.42578125" style="3" customWidth="1"/>
    <col min="2519" max="2523" width="12.5703125" style="3" customWidth="1"/>
    <col min="2524" max="2524" width="46.7109375" style="3" customWidth="1"/>
    <col min="2525" max="2534" width="6.42578125" style="3" customWidth="1"/>
    <col min="2535" max="2540" width="7" style="3" customWidth="1"/>
    <col min="2541" max="2541" width="6.85546875" style="3" customWidth="1"/>
    <col min="2542" max="2542" width="7" style="3" customWidth="1"/>
    <col min="2543" max="2552" width="8.42578125" style="3" customWidth="1"/>
    <col min="2553" max="2709" width="12.5703125" style="3"/>
    <col min="2710" max="2710" width="39.28515625" style="3" customWidth="1"/>
    <col min="2711" max="2730" width="0" style="3" hidden="1" customWidth="1"/>
    <col min="2731" max="2735" width="7.42578125" style="3" customWidth="1"/>
    <col min="2736" max="2736" width="8.28515625" style="3" customWidth="1"/>
    <col min="2737" max="2738" width="7.42578125" style="3" customWidth="1"/>
    <col min="2739" max="2744" width="9.42578125" style="3" customWidth="1"/>
    <col min="2745" max="2745" width="47.7109375" style="3" customWidth="1"/>
    <col min="2746" max="2755" width="8" style="3" customWidth="1"/>
    <col min="2756" max="2758" width="8.140625" style="3" customWidth="1"/>
    <col min="2759" max="2762" width="7.85546875" style="3" customWidth="1"/>
    <col min="2763" max="2774" width="8.42578125" style="3" customWidth="1"/>
    <col min="2775" max="2779" width="12.5703125" style="3" customWidth="1"/>
    <col min="2780" max="2780" width="46.7109375" style="3" customWidth="1"/>
    <col min="2781" max="2790" width="6.42578125" style="3" customWidth="1"/>
    <col min="2791" max="2796" width="7" style="3" customWidth="1"/>
    <col min="2797" max="2797" width="6.85546875" style="3" customWidth="1"/>
    <col min="2798" max="2798" width="7" style="3" customWidth="1"/>
    <col min="2799" max="2808" width="8.42578125" style="3" customWidth="1"/>
    <col min="2809" max="2965" width="12.5703125" style="3"/>
    <col min="2966" max="2966" width="39.28515625" style="3" customWidth="1"/>
    <col min="2967" max="2986" width="0" style="3" hidden="1" customWidth="1"/>
    <col min="2987" max="2991" width="7.42578125" style="3" customWidth="1"/>
    <col min="2992" max="2992" width="8.28515625" style="3" customWidth="1"/>
    <col min="2993" max="2994" width="7.42578125" style="3" customWidth="1"/>
    <col min="2995" max="3000" width="9.42578125" style="3" customWidth="1"/>
    <col min="3001" max="3001" width="47.7109375" style="3" customWidth="1"/>
    <col min="3002" max="3011" width="8" style="3" customWidth="1"/>
    <col min="3012" max="3014" width="8.140625" style="3" customWidth="1"/>
    <col min="3015" max="3018" width="7.85546875" style="3" customWidth="1"/>
    <col min="3019" max="3030" width="8.42578125" style="3" customWidth="1"/>
    <col min="3031" max="3035" width="12.5703125" style="3" customWidth="1"/>
    <col min="3036" max="3036" width="46.7109375" style="3" customWidth="1"/>
    <col min="3037" max="3046" width="6.42578125" style="3" customWidth="1"/>
    <col min="3047" max="3052" width="7" style="3" customWidth="1"/>
    <col min="3053" max="3053" width="6.85546875" style="3" customWidth="1"/>
    <col min="3054" max="3054" width="7" style="3" customWidth="1"/>
    <col min="3055" max="3064" width="8.42578125" style="3" customWidth="1"/>
    <col min="3065" max="3221" width="12.5703125" style="3"/>
    <col min="3222" max="3222" width="39.28515625" style="3" customWidth="1"/>
    <col min="3223" max="3242" width="0" style="3" hidden="1" customWidth="1"/>
    <col min="3243" max="3247" width="7.42578125" style="3" customWidth="1"/>
    <col min="3248" max="3248" width="8.28515625" style="3" customWidth="1"/>
    <col min="3249" max="3250" width="7.42578125" style="3" customWidth="1"/>
    <col min="3251" max="3256" width="9.42578125" style="3" customWidth="1"/>
    <col min="3257" max="3257" width="47.7109375" style="3" customWidth="1"/>
    <col min="3258" max="3267" width="8" style="3" customWidth="1"/>
    <col min="3268" max="3270" width="8.140625" style="3" customWidth="1"/>
    <col min="3271" max="3274" width="7.85546875" style="3" customWidth="1"/>
    <col min="3275" max="3286" width="8.42578125" style="3" customWidth="1"/>
    <col min="3287" max="3291" width="12.5703125" style="3" customWidth="1"/>
    <col min="3292" max="3292" width="46.7109375" style="3" customWidth="1"/>
    <col min="3293" max="3302" width="6.42578125" style="3" customWidth="1"/>
    <col min="3303" max="3308" width="7" style="3" customWidth="1"/>
    <col min="3309" max="3309" width="6.85546875" style="3" customWidth="1"/>
    <col min="3310" max="3310" width="7" style="3" customWidth="1"/>
    <col min="3311" max="3320" width="8.42578125" style="3" customWidth="1"/>
    <col min="3321" max="3477" width="12.5703125" style="3"/>
    <col min="3478" max="3478" width="39.28515625" style="3" customWidth="1"/>
    <col min="3479" max="3498" width="0" style="3" hidden="1" customWidth="1"/>
    <col min="3499" max="3503" width="7.42578125" style="3" customWidth="1"/>
    <col min="3504" max="3504" width="8.28515625" style="3" customWidth="1"/>
    <col min="3505" max="3506" width="7.42578125" style="3" customWidth="1"/>
    <col min="3507" max="3512" width="9.42578125" style="3" customWidth="1"/>
    <col min="3513" max="3513" width="47.7109375" style="3" customWidth="1"/>
    <col min="3514" max="3523" width="8" style="3" customWidth="1"/>
    <col min="3524" max="3526" width="8.140625" style="3" customWidth="1"/>
    <col min="3527" max="3530" width="7.85546875" style="3" customWidth="1"/>
    <col min="3531" max="3542" width="8.42578125" style="3" customWidth="1"/>
    <col min="3543" max="3547" width="12.5703125" style="3" customWidth="1"/>
    <col min="3548" max="3548" width="46.7109375" style="3" customWidth="1"/>
    <col min="3549" max="3558" width="6.42578125" style="3" customWidth="1"/>
    <col min="3559" max="3564" width="7" style="3" customWidth="1"/>
    <col min="3565" max="3565" width="6.85546875" style="3" customWidth="1"/>
    <col min="3566" max="3566" width="7" style="3" customWidth="1"/>
    <col min="3567" max="3576" width="8.42578125" style="3" customWidth="1"/>
    <col min="3577" max="3733" width="12.5703125" style="3"/>
    <col min="3734" max="3734" width="39.28515625" style="3" customWidth="1"/>
    <col min="3735" max="3754" width="0" style="3" hidden="1" customWidth="1"/>
    <col min="3755" max="3759" width="7.42578125" style="3" customWidth="1"/>
    <col min="3760" max="3760" width="8.28515625" style="3" customWidth="1"/>
    <col min="3761" max="3762" width="7.42578125" style="3" customWidth="1"/>
    <col min="3763" max="3768" width="9.42578125" style="3" customWidth="1"/>
    <col min="3769" max="3769" width="47.7109375" style="3" customWidth="1"/>
    <col min="3770" max="3779" width="8" style="3" customWidth="1"/>
    <col min="3780" max="3782" width="8.140625" style="3" customWidth="1"/>
    <col min="3783" max="3786" width="7.85546875" style="3" customWidth="1"/>
    <col min="3787" max="3798" width="8.42578125" style="3" customWidth="1"/>
    <col min="3799" max="3803" width="12.5703125" style="3" customWidth="1"/>
    <col min="3804" max="3804" width="46.7109375" style="3" customWidth="1"/>
    <col min="3805" max="3814" width="6.42578125" style="3" customWidth="1"/>
    <col min="3815" max="3820" width="7" style="3" customWidth="1"/>
    <col min="3821" max="3821" width="6.85546875" style="3" customWidth="1"/>
    <col min="3822" max="3822" width="7" style="3" customWidth="1"/>
    <col min="3823" max="3832" width="8.42578125" style="3" customWidth="1"/>
    <col min="3833" max="3989" width="12.5703125" style="3"/>
    <col min="3990" max="3990" width="39.28515625" style="3" customWidth="1"/>
    <col min="3991" max="4010" width="0" style="3" hidden="1" customWidth="1"/>
    <col min="4011" max="4015" width="7.42578125" style="3" customWidth="1"/>
    <col min="4016" max="4016" width="8.28515625" style="3" customWidth="1"/>
    <col min="4017" max="4018" width="7.42578125" style="3" customWidth="1"/>
    <col min="4019" max="4024" width="9.42578125" style="3" customWidth="1"/>
    <col min="4025" max="4025" width="47.7109375" style="3" customWidth="1"/>
    <col min="4026" max="4035" width="8" style="3" customWidth="1"/>
    <col min="4036" max="4038" width="8.140625" style="3" customWidth="1"/>
    <col min="4039" max="4042" width="7.85546875" style="3" customWidth="1"/>
    <col min="4043" max="4054" width="8.42578125" style="3" customWidth="1"/>
    <col min="4055" max="4059" width="12.5703125" style="3" customWidth="1"/>
    <col min="4060" max="4060" width="46.7109375" style="3" customWidth="1"/>
    <col min="4061" max="4070" width="6.42578125" style="3" customWidth="1"/>
    <col min="4071" max="4076" width="7" style="3" customWidth="1"/>
    <col min="4077" max="4077" width="6.85546875" style="3" customWidth="1"/>
    <col min="4078" max="4078" width="7" style="3" customWidth="1"/>
    <col min="4079" max="4088" width="8.42578125" style="3" customWidth="1"/>
    <col min="4089" max="4245" width="12.5703125" style="3"/>
    <col min="4246" max="4246" width="39.28515625" style="3" customWidth="1"/>
    <col min="4247" max="4266" width="0" style="3" hidden="1" customWidth="1"/>
    <col min="4267" max="4271" width="7.42578125" style="3" customWidth="1"/>
    <col min="4272" max="4272" width="8.28515625" style="3" customWidth="1"/>
    <col min="4273" max="4274" width="7.42578125" style="3" customWidth="1"/>
    <col min="4275" max="4280" width="9.42578125" style="3" customWidth="1"/>
    <col min="4281" max="4281" width="47.7109375" style="3" customWidth="1"/>
    <col min="4282" max="4291" width="8" style="3" customWidth="1"/>
    <col min="4292" max="4294" width="8.140625" style="3" customWidth="1"/>
    <col min="4295" max="4298" width="7.85546875" style="3" customWidth="1"/>
    <col min="4299" max="4310" width="8.42578125" style="3" customWidth="1"/>
    <col min="4311" max="4315" width="12.5703125" style="3" customWidth="1"/>
    <col min="4316" max="4316" width="46.7109375" style="3" customWidth="1"/>
    <col min="4317" max="4326" width="6.42578125" style="3" customWidth="1"/>
    <col min="4327" max="4332" width="7" style="3" customWidth="1"/>
    <col min="4333" max="4333" width="6.85546875" style="3" customWidth="1"/>
    <col min="4334" max="4334" width="7" style="3" customWidth="1"/>
    <col min="4335" max="4344" width="8.42578125" style="3" customWidth="1"/>
    <col min="4345" max="4501" width="12.5703125" style="3"/>
    <col min="4502" max="4502" width="39.28515625" style="3" customWidth="1"/>
    <col min="4503" max="4522" width="0" style="3" hidden="1" customWidth="1"/>
    <col min="4523" max="4527" width="7.42578125" style="3" customWidth="1"/>
    <col min="4528" max="4528" width="8.28515625" style="3" customWidth="1"/>
    <col min="4529" max="4530" width="7.42578125" style="3" customWidth="1"/>
    <col min="4531" max="4536" width="9.42578125" style="3" customWidth="1"/>
    <col min="4537" max="4537" width="47.7109375" style="3" customWidth="1"/>
    <col min="4538" max="4547" width="8" style="3" customWidth="1"/>
    <col min="4548" max="4550" width="8.140625" style="3" customWidth="1"/>
    <col min="4551" max="4554" width="7.85546875" style="3" customWidth="1"/>
    <col min="4555" max="4566" width="8.42578125" style="3" customWidth="1"/>
    <col min="4567" max="4571" width="12.5703125" style="3" customWidth="1"/>
    <col min="4572" max="4572" width="46.7109375" style="3" customWidth="1"/>
    <col min="4573" max="4582" width="6.42578125" style="3" customWidth="1"/>
    <col min="4583" max="4588" width="7" style="3" customWidth="1"/>
    <col min="4589" max="4589" width="6.85546875" style="3" customWidth="1"/>
    <col min="4590" max="4590" width="7" style="3" customWidth="1"/>
    <col min="4591" max="4600" width="8.42578125" style="3" customWidth="1"/>
    <col min="4601" max="4757" width="12.5703125" style="3"/>
    <col min="4758" max="4758" width="39.28515625" style="3" customWidth="1"/>
    <col min="4759" max="4778" width="0" style="3" hidden="1" customWidth="1"/>
    <col min="4779" max="4783" width="7.42578125" style="3" customWidth="1"/>
    <col min="4784" max="4784" width="8.28515625" style="3" customWidth="1"/>
    <col min="4785" max="4786" width="7.42578125" style="3" customWidth="1"/>
    <col min="4787" max="4792" width="9.42578125" style="3" customWidth="1"/>
    <col min="4793" max="4793" width="47.7109375" style="3" customWidth="1"/>
    <col min="4794" max="4803" width="8" style="3" customWidth="1"/>
    <col min="4804" max="4806" width="8.140625" style="3" customWidth="1"/>
    <col min="4807" max="4810" width="7.85546875" style="3" customWidth="1"/>
    <col min="4811" max="4822" width="8.42578125" style="3" customWidth="1"/>
    <col min="4823" max="4827" width="12.5703125" style="3" customWidth="1"/>
    <col min="4828" max="4828" width="46.7109375" style="3" customWidth="1"/>
    <col min="4829" max="4838" width="6.42578125" style="3" customWidth="1"/>
    <col min="4839" max="4844" width="7" style="3" customWidth="1"/>
    <col min="4845" max="4845" width="6.85546875" style="3" customWidth="1"/>
    <col min="4846" max="4846" width="7" style="3" customWidth="1"/>
    <col min="4847" max="4856" width="8.42578125" style="3" customWidth="1"/>
    <col min="4857" max="5013" width="12.5703125" style="3"/>
    <col min="5014" max="5014" width="39.28515625" style="3" customWidth="1"/>
    <col min="5015" max="5034" width="0" style="3" hidden="1" customWidth="1"/>
    <col min="5035" max="5039" width="7.42578125" style="3" customWidth="1"/>
    <col min="5040" max="5040" width="8.28515625" style="3" customWidth="1"/>
    <col min="5041" max="5042" width="7.42578125" style="3" customWidth="1"/>
    <col min="5043" max="5048" width="9.42578125" style="3" customWidth="1"/>
    <col min="5049" max="5049" width="47.7109375" style="3" customWidth="1"/>
    <col min="5050" max="5059" width="8" style="3" customWidth="1"/>
    <col min="5060" max="5062" width="8.140625" style="3" customWidth="1"/>
    <col min="5063" max="5066" width="7.85546875" style="3" customWidth="1"/>
    <col min="5067" max="5078" width="8.42578125" style="3" customWidth="1"/>
    <col min="5079" max="5083" width="12.5703125" style="3" customWidth="1"/>
    <col min="5084" max="5084" width="46.7109375" style="3" customWidth="1"/>
    <col min="5085" max="5094" width="6.42578125" style="3" customWidth="1"/>
    <col min="5095" max="5100" width="7" style="3" customWidth="1"/>
    <col min="5101" max="5101" width="6.85546875" style="3" customWidth="1"/>
    <col min="5102" max="5102" width="7" style="3" customWidth="1"/>
    <col min="5103" max="5112" width="8.42578125" style="3" customWidth="1"/>
    <col min="5113" max="5269" width="12.5703125" style="3"/>
    <col min="5270" max="5270" width="39.28515625" style="3" customWidth="1"/>
    <col min="5271" max="5290" width="0" style="3" hidden="1" customWidth="1"/>
    <col min="5291" max="5295" width="7.42578125" style="3" customWidth="1"/>
    <col min="5296" max="5296" width="8.28515625" style="3" customWidth="1"/>
    <col min="5297" max="5298" width="7.42578125" style="3" customWidth="1"/>
    <col min="5299" max="5304" width="9.42578125" style="3" customWidth="1"/>
    <col min="5305" max="5305" width="47.7109375" style="3" customWidth="1"/>
    <col min="5306" max="5315" width="8" style="3" customWidth="1"/>
    <col min="5316" max="5318" width="8.140625" style="3" customWidth="1"/>
    <col min="5319" max="5322" width="7.85546875" style="3" customWidth="1"/>
    <col min="5323" max="5334" width="8.42578125" style="3" customWidth="1"/>
    <col min="5335" max="5339" width="12.5703125" style="3" customWidth="1"/>
    <col min="5340" max="5340" width="46.7109375" style="3" customWidth="1"/>
    <col min="5341" max="5350" width="6.42578125" style="3" customWidth="1"/>
    <col min="5351" max="5356" width="7" style="3" customWidth="1"/>
    <col min="5357" max="5357" width="6.85546875" style="3" customWidth="1"/>
    <col min="5358" max="5358" width="7" style="3" customWidth="1"/>
    <col min="5359" max="5368" width="8.42578125" style="3" customWidth="1"/>
    <col min="5369" max="5525" width="12.5703125" style="3"/>
    <col min="5526" max="5526" width="39.28515625" style="3" customWidth="1"/>
    <col min="5527" max="5546" width="0" style="3" hidden="1" customWidth="1"/>
    <col min="5547" max="5551" width="7.42578125" style="3" customWidth="1"/>
    <col min="5552" max="5552" width="8.28515625" style="3" customWidth="1"/>
    <col min="5553" max="5554" width="7.42578125" style="3" customWidth="1"/>
    <col min="5555" max="5560" width="9.42578125" style="3" customWidth="1"/>
    <col min="5561" max="5561" width="47.7109375" style="3" customWidth="1"/>
    <col min="5562" max="5571" width="8" style="3" customWidth="1"/>
    <col min="5572" max="5574" width="8.140625" style="3" customWidth="1"/>
    <col min="5575" max="5578" width="7.85546875" style="3" customWidth="1"/>
    <col min="5579" max="5590" width="8.42578125" style="3" customWidth="1"/>
    <col min="5591" max="5595" width="12.5703125" style="3" customWidth="1"/>
    <col min="5596" max="5596" width="46.7109375" style="3" customWidth="1"/>
    <col min="5597" max="5606" width="6.42578125" style="3" customWidth="1"/>
    <col min="5607" max="5612" width="7" style="3" customWidth="1"/>
    <col min="5613" max="5613" width="6.85546875" style="3" customWidth="1"/>
    <col min="5614" max="5614" width="7" style="3" customWidth="1"/>
    <col min="5615" max="5624" width="8.42578125" style="3" customWidth="1"/>
    <col min="5625" max="5781" width="12.5703125" style="3"/>
    <col min="5782" max="5782" width="39.28515625" style="3" customWidth="1"/>
    <col min="5783" max="5802" width="0" style="3" hidden="1" customWidth="1"/>
    <col min="5803" max="5807" width="7.42578125" style="3" customWidth="1"/>
    <col min="5808" max="5808" width="8.28515625" style="3" customWidth="1"/>
    <col min="5809" max="5810" width="7.42578125" style="3" customWidth="1"/>
    <col min="5811" max="5816" width="9.42578125" style="3" customWidth="1"/>
    <col min="5817" max="5817" width="47.7109375" style="3" customWidth="1"/>
    <col min="5818" max="5827" width="8" style="3" customWidth="1"/>
    <col min="5828" max="5830" width="8.140625" style="3" customWidth="1"/>
    <col min="5831" max="5834" width="7.85546875" style="3" customWidth="1"/>
    <col min="5835" max="5846" width="8.42578125" style="3" customWidth="1"/>
    <col min="5847" max="5851" width="12.5703125" style="3" customWidth="1"/>
    <col min="5852" max="5852" width="46.7109375" style="3" customWidth="1"/>
    <col min="5853" max="5862" width="6.42578125" style="3" customWidth="1"/>
    <col min="5863" max="5868" width="7" style="3" customWidth="1"/>
    <col min="5869" max="5869" width="6.85546875" style="3" customWidth="1"/>
    <col min="5870" max="5870" width="7" style="3" customWidth="1"/>
    <col min="5871" max="5880" width="8.42578125" style="3" customWidth="1"/>
    <col min="5881" max="6037" width="12.5703125" style="3"/>
    <col min="6038" max="6038" width="39.28515625" style="3" customWidth="1"/>
    <col min="6039" max="6058" width="0" style="3" hidden="1" customWidth="1"/>
    <col min="6059" max="6063" width="7.42578125" style="3" customWidth="1"/>
    <col min="6064" max="6064" width="8.28515625" style="3" customWidth="1"/>
    <col min="6065" max="6066" width="7.42578125" style="3" customWidth="1"/>
    <col min="6067" max="6072" width="9.42578125" style="3" customWidth="1"/>
    <col min="6073" max="6073" width="47.7109375" style="3" customWidth="1"/>
    <col min="6074" max="6083" width="8" style="3" customWidth="1"/>
    <col min="6084" max="6086" width="8.140625" style="3" customWidth="1"/>
    <col min="6087" max="6090" width="7.85546875" style="3" customWidth="1"/>
    <col min="6091" max="6102" width="8.42578125" style="3" customWidth="1"/>
    <col min="6103" max="6107" width="12.5703125" style="3" customWidth="1"/>
    <col min="6108" max="6108" width="46.7109375" style="3" customWidth="1"/>
    <col min="6109" max="6118" width="6.42578125" style="3" customWidth="1"/>
    <col min="6119" max="6124" width="7" style="3" customWidth="1"/>
    <col min="6125" max="6125" width="6.85546875" style="3" customWidth="1"/>
    <col min="6126" max="6126" width="7" style="3" customWidth="1"/>
    <col min="6127" max="6136" width="8.42578125" style="3" customWidth="1"/>
    <col min="6137" max="6293" width="12.5703125" style="3"/>
    <col min="6294" max="6294" width="39.28515625" style="3" customWidth="1"/>
    <col min="6295" max="6314" width="0" style="3" hidden="1" customWidth="1"/>
    <col min="6315" max="6319" width="7.42578125" style="3" customWidth="1"/>
    <col min="6320" max="6320" width="8.28515625" style="3" customWidth="1"/>
    <col min="6321" max="6322" width="7.42578125" style="3" customWidth="1"/>
    <col min="6323" max="6328" width="9.42578125" style="3" customWidth="1"/>
    <col min="6329" max="6329" width="47.7109375" style="3" customWidth="1"/>
    <col min="6330" max="6339" width="8" style="3" customWidth="1"/>
    <col min="6340" max="6342" width="8.140625" style="3" customWidth="1"/>
    <col min="6343" max="6346" width="7.85546875" style="3" customWidth="1"/>
    <col min="6347" max="6358" width="8.42578125" style="3" customWidth="1"/>
    <col min="6359" max="6363" width="12.5703125" style="3" customWidth="1"/>
    <col min="6364" max="6364" width="46.7109375" style="3" customWidth="1"/>
    <col min="6365" max="6374" width="6.42578125" style="3" customWidth="1"/>
    <col min="6375" max="6380" width="7" style="3" customWidth="1"/>
    <col min="6381" max="6381" width="6.85546875" style="3" customWidth="1"/>
    <col min="6382" max="6382" width="7" style="3" customWidth="1"/>
    <col min="6383" max="6392" width="8.42578125" style="3" customWidth="1"/>
    <col min="6393" max="6549" width="12.5703125" style="3"/>
    <col min="6550" max="6550" width="39.28515625" style="3" customWidth="1"/>
    <col min="6551" max="6570" width="0" style="3" hidden="1" customWidth="1"/>
    <col min="6571" max="6575" width="7.42578125" style="3" customWidth="1"/>
    <col min="6576" max="6576" width="8.28515625" style="3" customWidth="1"/>
    <col min="6577" max="6578" width="7.42578125" style="3" customWidth="1"/>
    <col min="6579" max="6584" width="9.42578125" style="3" customWidth="1"/>
    <col min="6585" max="6585" width="47.7109375" style="3" customWidth="1"/>
    <col min="6586" max="6595" width="8" style="3" customWidth="1"/>
    <col min="6596" max="6598" width="8.140625" style="3" customWidth="1"/>
    <col min="6599" max="6602" width="7.85546875" style="3" customWidth="1"/>
    <col min="6603" max="6614" width="8.42578125" style="3" customWidth="1"/>
    <col min="6615" max="6619" width="12.5703125" style="3" customWidth="1"/>
    <col min="6620" max="6620" width="46.7109375" style="3" customWidth="1"/>
    <col min="6621" max="6630" width="6.42578125" style="3" customWidth="1"/>
    <col min="6631" max="6636" width="7" style="3" customWidth="1"/>
    <col min="6637" max="6637" width="6.85546875" style="3" customWidth="1"/>
    <col min="6638" max="6638" width="7" style="3" customWidth="1"/>
    <col min="6639" max="6648" width="8.42578125" style="3" customWidth="1"/>
    <col min="6649" max="6805" width="12.5703125" style="3"/>
    <col min="6806" max="6806" width="39.28515625" style="3" customWidth="1"/>
    <col min="6807" max="6826" width="0" style="3" hidden="1" customWidth="1"/>
    <col min="6827" max="6831" width="7.42578125" style="3" customWidth="1"/>
    <col min="6832" max="6832" width="8.28515625" style="3" customWidth="1"/>
    <col min="6833" max="6834" width="7.42578125" style="3" customWidth="1"/>
    <col min="6835" max="6840" width="9.42578125" style="3" customWidth="1"/>
    <col min="6841" max="6841" width="47.7109375" style="3" customWidth="1"/>
    <col min="6842" max="6851" width="8" style="3" customWidth="1"/>
    <col min="6852" max="6854" width="8.140625" style="3" customWidth="1"/>
    <col min="6855" max="6858" width="7.85546875" style="3" customWidth="1"/>
    <col min="6859" max="6870" width="8.42578125" style="3" customWidth="1"/>
    <col min="6871" max="6875" width="12.5703125" style="3" customWidth="1"/>
    <col min="6876" max="6876" width="46.7109375" style="3" customWidth="1"/>
    <col min="6877" max="6886" width="6.42578125" style="3" customWidth="1"/>
    <col min="6887" max="6892" width="7" style="3" customWidth="1"/>
    <col min="6893" max="6893" width="6.85546875" style="3" customWidth="1"/>
    <col min="6894" max="6894" width="7" style="3" customWidth="1"/>
    <col min="6895" max="6904" width="8.42578125" style="3" customWidth="1"/>
    <col min="6905" max="7061" width="12.5703125" style="3"/>
    <col min="7062" max="7062" width="39.28515625" style="3" customWidth="1"/>
    <col min="7063" max="7082" width="0" style="3" hidden="1" customWidth="1"/>
    <col min="7083" max="7087" width="7.42578125" style="3" customWidth="1"/>
    <col min="7088" max="7088" width="8.28515625" style="3" customWidth="1"/>
    <col min="7089" max="7090" width="7.42578125" style="3" customWidth="1"/>
    <col min="7091" max="7096" width="9.42578125" style="3" customWidth="1"/>
    <col min="7097" max="7097" width="47.7109375" style="3" customWidth="1"/>
    <col min="7098" max="7107" width="8" style="3" customWidth="1"/>
    <col min="7108" max="7110" width="8.140625" style="3" customWidth="1"/>
    <col min="7111" max="7114" width="7.85546875" style="3" customWidth="1"/>
    <col min="7115" max="7126" width="8.42578125" style="3" customWidth="1"/>
    <col min="7127" max="7131" width="12.5703125" style="3" customWidth="1"/>
    <col min="7132" max="7132" width="46.7109375" style="3" customWidth="1"/>
    <col min="7133" max="7142" width="6.42578125" style="3" customWidth="1"/>
    <col min="7143" max="7148" width="7" style="3" customWidth="1"/>
    <col min="7149" max="7149" width="6.85546875" style="3" customWidth="1"/>
    <col min="7150" max="7150" width="7" style="3" customWidth="1"/>
    <col min="7151" max="7160" width="8.42578125" style="3" customWidth="1"/>
    <col min="7161" max="7317" width="12.5703125" style="3"/>
    <col min="7318" max="7318" width="39.28515625" style="3" customWidth="1"/>
    <col min="7319" max="7338" width="0" style="3" hidden="1" customWidth="1"/>
    <col min="7339" max="7343" width="7.42578125" style="3" customWidth="1"/>
    <col min="7344" max="7344" width="8.28515625" style="3" customWidth="1"/>
    <col min="7345" max="7346" width="7.42578125" style="3" customWidth="1"/>
    <col min="7347" max="7352" width="9.42578125" style="3" customWidth="1"/>
    <col min="7353" max="7353" width="47.7109375" style="3" customWidth="1"/>
    <col min="7354" max="7363" width="8" style="3" customWidth="1"/>
    <col min="7364" max="7366" width="8.140625" style="3" customWidth="1"/>
    <col min="7367" max="7370" width="7.85546875" style="3" customWidth="1"/>
    <col min="7371" max="7382" width="8.42578125" style="3" customWidth="1"/>
    <col min="7383" max="7387" width="12.5703125" style="3" customWidth="1"/>
    <col min="7388" max="7388" width="46.7109375" style="3" customWidth="1"/>
    <col min="7389" max="7398" width="6.42578125" style="3" customWidth="1"/>
    <col min="7399" max="7404" width="7" style="3" customWidth="1"/>
    <col min="7405" max="7405" width="6.85546875" style="3" customWidth="1"/>
    <col min="7406" max="7406" width="7" style="3" customWidth="1"/>
    <col min="7407" max="7416" width="8.42578125" style="3" customWidth="1"/>
    <col min="7417" max="7573" width="12.5703125" style="3"/>
    <col min="7574" max="7574" width="39.28515625" style="3" customWidth="1"/>
    <col min="7575" max="7594" width="0" style="3" hidden="1" customWidth="1"/>
    <col min="7595" max="7599" width="7.42578125" style="3" customWidth="1"/>
    <col min="7600" max="7600" width="8.28515625" style="3" customWidth="1"/>
    <col min="7601" max="7602" width="7.42578125" style="3" customWidth="1"/>
    <col min="7603" max="7608" width="9.42578125" style="3" customWidth="1"/>
    <col min="7609" max="7609" width="47.7109375" style="3" customWidth="1"/>
    <col min="7610" max="7619" width="8" style="3" customWidth="1"/>
    <col min="7620" max="7622" width="8.140625" style="3" customWidth="1"/>
    <col min="7623" max="7626" width="7.85546875" style="3" customWidth="1"/>
    <col min="7627" max="7638" width="8.42578125" style="3" customWidth="1"/>
    <col min="7639" max="7643" width="12.5703125" style="3" customWidth="1"/>
    <col min="7644" max="7644" width="46.7109375" style="3" customWidth="1"/>
    <col min="7645" max="7654" width="6.42578125" style="3" customWidth="1"/>
    <col min="7655" max="7660" width="7" style="3" customWidth="1"/>
    <col min="7661" max="7661" width="6.85546875" style="3" customWidth="1"/>
    <col min="7662" max="7662" width="7" style="3" customWidth="1"/>
    <col min="7663" max="7672" width="8.42578125" style="3" customWidth="1"/>
    <col min="7673" max="7829" width="12.5703125" style="3"/>
    <col min="7830" max="7830" width="39.28515625" style="3" customWidth="1"/>
    <col min="7831" max="7850" width="0" style="3" hidden="1" customWidth="1"/>
    <col min="7851" max="7855" width="7.42578125" style="3" customWidth="1"/>
    <col min="7856" max="7856" width="8.28515625" style="3" customWidth="1"/>
    <col min="7857" max="7858" width="7.42578125" style="3" customWidth="1"/>
    <col min="7859" max="7864" width="9.42578125" style="3" customWidth="1"/>
    <col min="7865" max="7865" width="47.7109375" style="3" customWidth="1"/>
    <col min="7866" max="7875" width="8" style="3" customWidth="1"/>
    <col min="7876" max="7878" width="8.140625" style="3" customWidth="1"/>
    <col min="7879" max="7882" width="7.85546875" style="3" customWidth="1"/>
    <col min="7883" max="7894" width="8.42578125" style="3" customWidth="1"/>
    <col min="7895" max="7899" width="12.5703125" style="3" customWidth="1"/>
    <col min="7900" max="7900" width="46.7109375" style="3" customWidth="1"/>
    <col min="7901" max="7910" width="6.42578125" style="3" customWidth="1"/>
    <col min="7911" max="7916" width="7" style="3" customWidth="1"/>
    <col min="7917" max="7917" width="6.85546875" style="3" customWidth="1"/>
    <col min="7918" max="7918" width="7" style="3" customWidth="1"/>
    <col min="7919" max="7928" width="8.42578125" style="3" customWidth="1"/>
    <col min="7929" max="8085" width="12.5703125" style="3"/>
    <col min="8086" max="8086" width="39.28515625" style="3" customWidth="1"/>
    <col min="8087" max="8106" width="0" style="3" hidden="1" customWidth="1"/>
    <col min="8107" max="8111" width="7.42578125" style="3" customWidth="1"/>
    <col min="8112" max="8112" width="8.28515625" style="3" customWidth="1"/>
    <col min="8113" max="8114" width="7.42578125" style="3" customWidth="1"/>
    <col min="8115" max="8120" width="9.42578125" style="3" customWidth="1"/>
    <col min="8121" max="8121" width="47.7109375" style="3" customWidth="1"/>
    <col min="8122" max="8131" width="8" style="3" customWidth="1"/>
    <col min="8132" max="8134" width="8.140625" style="3" customWidth="1"/>
    <col min="8135" max="8138" width="7.85546875" style="3" customWidth="1"/>
    <col min="8139" max="8150" width="8.42578125" style="3" customWidth="1"/>
    <col min="8151" max="8155" width="12.5703125" style="3" customWidth="1"/>
    <col min="8156" max="8156" width="46.7109375" style="3" customWidth="1"/>
    <col min="8157" max="8166" width="6.42578125" style="3" customWidth="1"/>
    <col min="8167" max="8172" width="7" style="3" customWidth="1"/>
    <col min="8173" max="8173" width="6.85546875" style="3" customWidth="1"/>
    <col min="8174" max="8174" width="7" style="3" customWidth="1"/>
    <col min="8175" max="8184" width="8.42578125" style="3" customWidth="1"/>
    <col min="8185" max="8341" width="12.5703125" style="3"/>
    <col min="8342" max="8342" width="39.28515625" style="3" customWidth="1"/>
    <col min="8343" max="8362" width="0" style="3" hidden="1" customWidth="1"/>
    <col min="8363" max="8367" width="7.42578125" style="3" customWidth="1"/>
    <col min="8368" max="8368" width="8.28515625" style="3" customWidth="1"/>
    <col min="8369" max="8370" width="7.42578125" style="3" customWidth="1"/>
    <col min="8371" max="8376" width="9.42578125" style="3" customWidth="1"/>
    <col min="8377" max="8377" width="47.7109375" style="3" customWidth="1"/>
    <col min="8378" max="8387" width="8" style="3" customWidth="1"/>
    <col min="8388" max="8390" width="8.140625" style="3" customWidth="1"/>
    <col min="8391" max="8394" width="7.85546875" style="3" customWidth="1"/>
    <col min="8395" max="8406" width="8.42578125" style="3" customWidth="1"/>
    <col min="8407" max="8411" width="12.5703125" style="3" customWidth="1"/>
    <col min="8412" max="8412" width="46.7109375" style="3" customWidth="1"/>
    <col min="8413" max="8422" width="6.42578125" style="3" customWidth="1"/>
    <col min="8423" max="8428" width="7" style="3" customWidth="1"/>
    <col min="8429" max="8429" width="6.85546875" style="3" customWidth="1"/>
    <col min="8430" max="8430" width="7" style="3" customWidth="1"/>
    <col min="8431" max="8440" width="8.42578125" style="3" customWidth="1"/>
    <col min="8441" max="8597" width="12.5703125" style="3"/>
    <col min="8598" max="8598" width="39.28515625" style="3" customWidth="1"/>
    <col min="8599" max="8618" width="0" style="3" hidden="1" customWidth="1"/>
    <col min="8619" max="8623" width="7.42578125" style="3" customWidth="1"/>
    <col min="8624" max="8624" width="8.28515625" style="3" customWidth="1"/>
    <col min="8625" max="8626" width="7.42578125" style="3" customWidth="1"/>
    <col min="8627" max="8632" width="9.42578125" style="3" customWidth="1"/>
    <col min="8633" max="8633" width="47.7109375" style="3" customWidth="1"/>
    <col min="8634" max="8643" width="8" style="3" customWidth="1"/>
    <col min="8644" max="8646" width="8.140625" style="3" customWidth="1"/>
    <col min="8647" max="8650" width="7.85546875" style="3" customWidth="1"/>
    <col min="8651" max="8662" width="8.42578125" style="3" customWidth="1"/>
    <col min="8663" max="8667" width="12.5703125" style="3" customWidth="1"/>
    <col min="8668" max="8668" width="46.7109375" style="3" customWidth="1"/>
    <col min="8669" max="8678" width="6.42578125" style="3" customWidth="1"/>
    <col min="8679" max="8684" width="7" style="3" customWidth="1"/>
    <col min="8685" max="8685" width="6.85546875" style="3" customWidth="1"/>
    <col min="8686" max="8686" width="7" style="3" customWidth="1"/>
    <col min="8687" max="8696" width="8.42578125" style="3" customWidth="1"/>
    <col min="8697" max="8853" width="12.5703125" style="3"/>
    <col min="8854" max="8854" width="39.28515625" style="3" customWidth="1"/>
    <col min="8855" max="8874" width="0" style="3" hidden="1" customWidth="1"/>
    <col min="8875" max="8879" width="7.42578125" style="3" customWidth="1"/>
    <col min="8880" max="8880" width="8.28515625" style="3" customWidth="1"/>
    <col min="8881" max="8882" width="7.42578125" style="3" customWidth="1"/>
    <col min="8883" max="8888" width="9.42578125" style="3" customWidth="1"/>
    <col min="8889" max="8889" width="47.7109375" style="3" customWidth="1"/>
    <col min="8890" max="8899" width="8" style="3" customWidth="1"/>
    <col min="8900" max="8902" width="8.140625" style="3" customWidth="1"/>
    <col min="8903" max="8906" width="7.85546875" style="3" customWidth="1"/>
    <col min="8907" max="8918" width="8.42578125" style="3" customWidth="1"/>
    <col min="8919" max="8923" width="12.5703125" style="3" customWidth="1"/>
    <col min="8924" max="8924" width="46.7109375" style="3" customWidth="1"/>
    <col min="8925" max="8934" width="6.42578125" style="3" customWidth="1"/>
    <col min="8935" max="8940" width="7" style="3" customWidth="1"/>
    <col min="8941" max="8941" width="6.85546875" style="3" customWidth="1"/>
    <col min="8942" max="8942" width="7" style="3" customWidth="1"/>
    <col min="8943" max="8952" width="8.42578125" style="3" customWidth="1"/>
    <col min="8953" max="9109" width="12.5703125" style="3"/>
    <col min="9110" max="9110" width="39.28515625" style="3" customWidth="1"/>
    <col min="9111" max="9130" width="0" style="3" hidden="1" customWidth="1"/>
    <col min="9131" max="9135" width="7.42578125" style="3" customWidth="1"/>
    <col min="9136" max="9136" width="8.28515625" style="3" customWidth="1"/>
    <col min="9137" max="9138" width="7.42578125" style="3" customWidth="1"/>
    <col min="9139" max="9144" width="9.42578125" style="3" customWidth="1"/>
    <col min="9145" max="9145" width="47.7109375" style="3" customWidth="1"/>
    <col min="9146" max="9155" width="8" style="3" customWidth="1"/>
    <col min="9156" max="9158" width="8.140625" style="3" customWidth="1"/>
    <col min="9159" max="9162" width="7.85546875" style="3" customWidth="1"/>
    <col min="9163" max="9174" width="8.42578125" style="3" customWidth="1"/>
    <col min="9175" max="9179" width="12.5703125" style="3" customWidth="1"/>
    <col min="9180" max="9180" width="46.7109375" style="3" customWidth="1"/>
    <col min="9181" max="9190" width="6.42578125" style="3" customWidth="1"/>
    <col min="9191" max="9196" width="7" style="3" customWidth="1"/>
    <col min="9197" max="9197" width="6.85546875" style="3" customWidth="1"/>
    <col min="9198" max="9198" width="7" style="3" customWidth="1"/>
    <col min="9199" max="9208" width="8.42578125" style="3" customWidth="1"/>
    <col min="9209" max="9365" width="12.5703125" style="3"/>
    <col min="9366" max="9366" width="39.28515625" style="3" customWidth="1"/>
    <col min="9367" max="9386" width="0" style="3" hidden="1" customWidth="1"/>
    <col min="9387" max="9391" width="7.42578125" style="3" customWidth="1"/>
    <col min="9392" max="9392" width="8.28515625" style="3" customWidth="1"/>
    <col min="9393" max="9394" width="7.42578125" style="3" customWidth="1"/>
    <col min="9395" max="9400" width="9.42578125" style="3" customWidth="1"/>
    <col min="9401" max="9401" width="47.7109375" style="3" customWidth="1"/>
    <col min="9402" max="9411" width="8" style="3" customWidth="1"/>
    <col min="9412" max="9414" width="8.140625" style="3" customWidth="1"/>
    <col min="9415" max="9418" width="7.85546875" style="3" customWidth="1"/>
    <col min="9419" max="9430" width="8.42578125" style="3" customWidth="1"/>
    <col min="9431" max="9435" width="12.5703125" style="3" customWidth="1"/>
    <col min="9436" max="9436" width="46.7109375" style="3" customWidth="1"/>
    <col min="9437" max="9446" width="6.42578125" style="3" customWidth="1"/>
    <col min="9447" max="9452" width="7" style="3" customWidth="1"/>
    <col min="9453" max="9453" width="6.85546875" style="3" customWidth="1"/>
    <col min="9454" max="9454" width="7" style="3" customWidth="1"/>
    <col min="9455" max="9464" width="8.42578125" style="3" customWidth="1"/>
    <col min="9465" max="9621" width="12.5703125" style="3"/>
    <col min="9622" max="9622" width="39.28515625" style="3" customWidth="1"/>
    <col min="9623" max="9642" width="0" style="3" hidden="1" customWidth="1"/>
    <col min="9643" max="9647" width="7.42578125" style="3" customWidth="1"/>
    <col min="9648" max="9648" width="8.28515625" style="3" customWidth="1"/>
    <col min="9649" max="9650" width="7.42578125" style="3" customWidth="1"/>
    <col min="9651" max="9656" width="9.42578125" style="3" customWidth="1"/>
    <col min="9657" max="9657" width="47.7109375" style="3" customWidth="1"/>
    <col min="9658" max="9667" width="8" style="3" customWidth="1"/>
    <col min="9668" max="9670" width="8.140625" style="3" customWidth="1"/>
    <col min="9671" max="9674" width="7.85546875" style="3" customWidth="1"/>
    <col min="9675" max="9686" width="8.42578125" style="3" customWidth="1"/>
    <col min="9687" max="9691" width="12.5703125" style="3" customWidth="1"/>
    <col min="9692" max="9692" width="46.7109375" style="3" customWidth="1"/>
    <col min="9693" max="9702" width="6.42578125" style="3" customWidth="1"/>
    <col min="9703" max="9708" width="7" style="3" customWidth="1"/>
    <col min="9709" max="9709" width="6.85546875" style="3" customWidth="1"/>
    <col min="9710" max="9710" width="7" style="3" customWidth="1"/>
    <col min="9711" max="9720" width="8.42578125" style="3" customWidth="1"/>
    <col min="9721" max="9877" width="12.5703125" style="3"/>
    <col min="9878" max="9878" width="39.28515625" style="3" customWidth="1"/>
    <col min="9879" max="9898" width="0" style="3" hidden="1" customWidth="1"/>
    <col min="9899" max="9903" width="7.42578125" style="3" customWidth="1"/>
    <col min="9904" max="9904" width="8.28515625" style="3" customWidth="1"/>
    <col min="9905" max="9906" width="7.42578125" style="3" customWidth="1"/>
    <col min="9907" max="9912" width="9.42578125" style="3" customWidth="1"/>
    <col min="9913" max="9913" width="47.7109375" style="3" customWidth="1"/>
    <col min="9914" max="9923" width="8" style="3" customWidth="1"/>
    <col min="9924" max="9926" width="8.140625" style="3" customWidth="1"/>
    <col min="9927" max="9930" width="7.85546875" style="3" customWidth="1"/>
    <col min="9931" max="9942" width="8.42578125" style="3" customWidth="1"/>
    <col min="9943" max="9947" width="12.5703125" style="3" customWidth="1"/>
    <col min="9948" max="9948" width="46.7109375" style="3" customWidth="1"/>
    <col min="9949" max="9958" width="6.42578125" style="3" customWidth="1"/>
    <col min="9959" max="9964" width="7" style="3" customWidth="1"/>
    <col min="9965" max="9965" width="6.85546875" style="3" customWidth="1"/>
    <col min="9966" max="9966" width="7" style="3" customWidth="1"/>
    <col min="9967" max="9976" width="8.42578125" style="3" customWidth="1"/>
    <col min="9977" max="10133" width="12.5703125" style="3"/>
    <col min="10134" max="10134" width="39.28515625" style="3" customWidth="1"/>
    <col min="10135" max="10154" width="0" style="3" hidden="1" customWidth="1"/>
    <col min="10155" max="10159" width="7.42578125" style="3" customWidth="1"/>
    <col min="10160" max="10160" width="8.28515625" style="3" customWidth="1"/>
    <col min="10161" max="10162" width="7.42578125" style="3" customWidth="1"/>
    <col min="10163" max="10168" width="9.42578125" style="3" customWidth="1"/>
    <col min="10169" max="10169" width="47.7109375" style="3" customWidth="1"/>
    <col min="10170" max="10179" width="8" style="3" customWidth="1"/>
    <col min="10180" max="10182" width="8.140625" style="3" customWidth="1"/>
    <col min="10183" max="10186" width="7.85546875" style="3" customWidth="1"/>
    <col min="10187" max="10198" width="8.42578125" style="3" customWidth="1"/>
    <col min="10199" max="10203" width="12.5703125" style="3" customWidth="1"/>
    <col min="10204" max="10204" width="46.7109375" style="3" customWidth="1"/>
    <col min="10205" max="10214" width="6.42578125" style="3" customWidth="1"/>
    <col min="10215" max="10220" width="7" style="3" customWidth="1"/>
    <col min="10221" max="10221" width="6.85546875" style="3" customWidth="1"/>
    <col min="10222" max="10222" width="7" style="3" customWidth="1"/>
    <col min="10223" max="10232" width="8.42578125" style="3" customWidth="1"/>
    <col min="10233" max="10389" width="12.5703125" style="3"/>
    <col min="10390" max="10390" width="39.28515625" style="3" customWidth="1"/>
    <col min="10391" max="10410" width="0" style="3" hidden="1" customWidth="1"/>
    <col min="10411" max="10415" width="7.42578125" style="3" customWidth="1"/>
    <col min="10416" max="10416" width="8.28515625" style="3" customWidth="1"/>
    <col min="10417" max="10418" width="7.42578125" style="3" customWidth="1"/>
    <col min="10419" max="10424" width="9.42578125" style="3" customWidth="1"/>
    <col min="10425" max="10425" width="47.7109375" style="3" customWidth="1"/>
    <col min="10426" max="10435" width="8" style="3" customWidth="1"/>
    <col min="10436" max="10438" width="8.140625" style="3" customWidth="1"/>
    <col min="10439" max="10442" width="7.85546875" style="3" customWidth="1"/>
    <col min="10443" max="10454" width="8.42578125" style="3" customWidth="1"/>
    <col min="10455" max="10459" width="12.5703125" style="3" customWidth="1"/>
    <col min="10460" max="10460" width="46.7109375" style="3" customWidth="1"/>
    <col min="10461" max="10470" width="6.42578125" style="3" customWidth="1"/>
    <col min="10471" max="10476" width="7" style="3" customWidth="1"/>
    <col min="10477" max="10477" width="6.85546875" style="3" customWidth="1"/>
    <col min="10478" max="10478" width="7" style="3" customWidth="1"/>
    <col min="10479" max="10488" width="8.42578125" style="3" customWidth="1"/>
    <col min="10489" max="10645" width="12.5703125" style="3"/>
    <col min="10646" max="10646" width="39.28515625" style="3" customWidth="1"/>
    <col min="10647" max="10666" width="0" style="3" hidden="1" customWidth="1"/>
    <col min="10667" max="10671" width="7.42578125" style="3" customWidth="1"/>
    <col min="10672" max="10672" width="8.28515625" style="3" customWidth="1"/>
    <col min="10673" max="10674" width="7.42578125" style="3" customWidth="1"/>
    <col min="10675" max="10680" width="9.42578125" style="3" customWidth="1"/>
    <col min="10681" max="10681" width="47.7109375" style="3" customWidth="1"/>
    <col min="10682" max="10691" width="8" style="3" customWidth="1"/>
    <col min="10692" max="10694" width="8.140625" style="3" customWidth="1"/>
    <col min="10695" max="10698" width="7.85546875" style="3" customWidth="1"/>
    <col min="10699" max="10710" width="8.42578125" style="3" customWidth="1"/>
    <col min="10711" max="10715" width="12.5703125" style="3" customWidth="1"/>
    <col min="10716" max="10716" width="46.7109375" style="3" customWidth="1"/>
    <col min="10717" max="10726" width="6.42578125" style="3" customWidth="1"/>
    <col min="10727" max="10732" width="7" style="3" customWidth="1"/>
    <col min="10733" max="10733" width="6.85546875" style="3" customWidth="1"/>
    <col min="10734" max="10734" width="7" style="3" customWidth="1"/>
    <col min="10735" max="10744" width="8.42578125" style="3" customWidth="1"/>
    <col min="10745" max="10901" width="12.5703125" style="3"/>
    <col min="10902" max="10902" width="39.28515625" style="3" customWidth="1"/>
    <col min="10903" max="10922" width="0" style="3" hidden="1" customWidth="1"/>
    <col min="10923" max="10927" width="7.42578125" style="3" customWidth="1"/>
    <col min="10928" max="10928" width="8.28515625" style="3" customWidth="1"/>
    <col min="10929" max="10930" width="7.42578125" style="3" customWidth="1"/>
    <col min="10931" max="10936" width="9.42578125" style="3" customWidth="1"/>
    <col min="10937" max="10937" width="47.7109375" style="3" customWidth="1"/>
    <col min="10938" max="10947" width="8" style="3" customWidth="1"/>
    <col min="10948" max="10950" width="8.140625" style="3" customWidth="1"/>
    <col min="10951" max="10954" width="7.85546875" style="3" customWidth="1"/>
    <col min="10955" max="10966" width="8.42578125" style="3" customWidth="1"/>
    <col min="10967" max="10971" width="12.5703125" style="3" customWidth="1"/>
    <col min="10972" max="10972" width="46.7109375" style="3" customWidth="1"/>
    <col min="10973" max="10982" width="6.42578125" style="3" customWidth="1"/>
    <col min="10983" max="10988" width="7" style="3" customWidth="1"/>
    <col min="10989" max="10989" width="6.85546875" style="3" customWidth="1"/>
    <col min="10990" max="10990" width="7" style="3" customWidth="1"/>
    <col min="10991" max="11000" width="8.42578125" style="3" customWidth="1"/>
    <col min="11001" max="11157" width="12.5703125" style="3"/>
    <col min="11158" max="11158" width="39.28515625" style="3" customWidth="1"/>
    <col min="11159" max="11178" width="0" style="3" hidden="1" customWidth="1"/>
    <col min="11179" max="11183" width="7.42578125" style="3" customWidth="1"/>
    <col min="11184" max="11184" width="8.28515625" style="3" customWidth="1"/>
    <col min="11185" max="11186" width="7.42578125" style="3" customWidth="1"/>
    <col min="11187" max="11192" width="9.42578125" style="3" customWidth="1"/>
    <col min="11193" max="11193" width="47.7109375" style="3" customWidth="1"/>
    <col min="11194" max="11203" width="8" style="3" customWidth="1"/>
    <col min="11204" max="11206" width="8.140625" style="3" customWidth="1"/>
    <col min="11207" max="11210" width="7.85546875" style="3" customWidth="1"/>
    <col min="11211" max="11222" width="8.42578125" style="3" customWidth="1"/>
    <col min="11223" max="11227" width="12.5703125" style="3" customWidth="1"/>
    <col min="11228" max="11228" width="46.7109375" style="3" customWidth="1"/>
    <col min="11229" max="11238" width="6.42578125" style="3" customWidth="1"/>
    <col min="11239" max="11244" width="7" style="3" customWidth="1"/>
    <col min="11245" max="11245" width="6.85546875" style="3" customWidth="1"/>
    <col min="11246" max="11246" width="7" style="3" customWidth="1"/>
    <col min="11247" max="11256" width="8.42578125" style="3" customWidth="1"/>
    <col min="11257" max="11413" width="12.5703125" style="3"/>
    <col min="11414" max="11414" width="39.28515625" style="3" customWidth="1"/>
    <col min="11415" max="11434" width="0" style="3" hidden="1" customWidth="1"/>
    <col min="11435" max="11439" width="7.42578125" style="3" customWidth="1"/>
    <col min="11440" max="11440" width="8.28515625" style="3" customWidth="1"/>
    <col min="11441" max="11442" width="7.42578125" style="3" customWidth="1"/>
    <col min="11443" max="11448" width="9.42578125" style="3" customWidth="1"/>
    <col min="11449" max="11449" width="47.7109375" style="3" customWidth="1"/>
    <col min="11450" max="11459" width="8" style="3" customWidth="1"/>
    <col min="11460" max="11462" width="8.140625" style="3" customWidth="1"/>
    <col min="11463" max="11466" width="7.85546875" style="3" customWidth="1"/>
    <col min="11467" max="11478" width="8.42578125" style="3" customWidth="1"/>
    <col min="11479" max="11483" width="12.5703125" style="3" customWidth="1"/>
    <col min="11484" max="11484" width="46.7109375" style="3" customWidth="1"/>
    <col min="11485" max="11494" width="6.42578125" style="3" customWidth="1"/>
    <col min="11495" max="11500" width="7" style="3" customWidth="1"/>
    <col min="11501" max="11501" width="6.85546875" style="3" customWidth="1"/>
    <col min="11502" max="11502" width="7" style="3" customWidth="1"/>
    <col min="11503" max="11512" width="8.42578125" style="3" customWidth="1"/>
    <col min="11513" max="11669" width="12.5703125" style="3"/>
    <col min="11670" max="11670" width="39.28515625" style="3" customWidth="1"/>
    <col min="11671" max="11690" width="0" style="3" hidden="1" customWidth="1"/>
    <col min="11691" max="11695" width="7.42578125" style="3" customWidth="1"/>
    <col min="11696" max="11696" width="8.28515625" style="3" customWidth="1"/>
    <col min="11697" max="11698" width="7.42578125" style="3" customWidth="1"/>
    <col min="11699" max="11704" width="9.42578125" style="3" customWidth="1"/>
    <col min="11705" max="11705" width="47.7109375" style="3" customWidth="1"/>
    <col min="11706" max="11715" width="8" style="3" customWidth="1"/>
    <col min="11716" max="11718" width="8.140625" style="3" customWidth="1"/>
    <col min="11719" max="11722" width="7.85546875" style="3" customWidth="1"/>
    <col min="11723" max="11734" width="8.42578125" style="3" customWidth="1"/>
    <col min="11735" max="11739" width="12.5703125" style="3" customWidth="1"/>
    <col min="11740" max="11740" width="46.7109375" style="3" customWidth="1"/>
    <col min="11741" max="11750" width="6.42578125" style="3" customWidth="1"/>
    <col min="11751" max="11756" width="7" style="3" customWidth="1"/>
    <col min="11757" max="11757" width="6.85546875" style="3" customWidth="1"/>
    <col min="11758" max="11758" width="7" style="3" customWidth="1"/>
    <col min="11759" max="11768" width="8.42578125" style="3" customWidth="1"/>
    <col min="11769" max="11925" width="12.5703125" style="3"/>
    <col min="11926" max="11926" width="39.28515625" style="3" customWidth="1"/>
    <col min="11927" max="11946" width="0" style="3" hidden="1" customWidth="1"/>
    <col min="11947" max="11951" width="7.42578125" style="3" customWidth="1"/>
    <col min="11952" max="11952" width="8.28515625" style="3" customWidth="1"/>
    <col min="11953" max="11954" width="7.42578125" style="3" customWidth="1"/>
    <col min="11955" max="11960" width="9.42578125" style="3" customWidth="1"/>
    <col min="11961" max="11961" width="47.7109375" style="3" customWidth="1"/>
    <col min="11962" max="11971" width="8" style="3" customWidth="1"/>
    <col min="11972" max="11974" width="8.140625" style="3" customWidth="1"/>
    <col min="11975" max="11978" width="7.85546875" style="3" customWidth="1"/>
    <col min="11979" max="11990" width="8.42578125" style="3" customWidth="1"/>
    <col min="11991" max="11995" width="12.5703125" style="3" customWidth="1"/>
    <col min="11996" max="11996" width="46.7109375" style="3" customWidth="1"/>
    <col min="11997" max="12006" width="6.42578125" style="3" customWidth="1"/>
    <col min="12007" max="12012" width="7" style="3" customWidth="1"/>
    <col min="12013" max="12013" width="6.85546875" style="3" customWidth="1"/>
    <col min="12014" max="12014" width="7" style="3" customWidth="1"/>
    <col min="12015" max="12024" width="8.42578125" style="3" customWidth="1"/>
    <col min="12025" max="12181" width="12.5703125" style="3"/>
    <col min="12182" max="12182" width="39.28515625" style="3" customWidth="1"/>
    <col min="12183" max="12202" width="0" style="3" hidden="1" customWidth="1"/>
    <col min="12203" max="12207" width="7.42578125" style="3" customWidth="1"/>
    <col min="12208" max="12208" width="8.28515625" style="3" customWidth="1"/>
    <col min="12209" max="12210" width="7.42578125" style="3" customWidth="1"/>
    <col min="12211" max="12216" width="9.42578125" style="3" customWidth="1"/>
    <col min="12217" max="12217" width="47.7109375" style="3" customWidth="1"/>
    <col min="12218" max="12227" width="8" style="3" customWidth="1"/>
    <col min="12228" max="12230" width="8.140625" style="3" customWidth="1"/>
    <col min="12231" max="12234" width="7.85546875" style="3" customWidth="1"/>
    <col min="12235" max="12246" width="8.42578125" style="3" customWidth="1"/>
    <col min="12247" max="12251" width="12.5703125" style="3" customWidth="1"/>
    <col min="12252" max="12252" width="46.7109375" style="3" customWidth="1"/>
    <col min="12253" max="12262" width="6.42578125" style="3" customWidth="1"/>
    <col min="12263" max="12268" width="7" style="3" customWidth="1"/>
    <col min="12269" max="12269" width="6.85546875" style="3" customWidth="1"/>
    <col min="12270" max="12270" width="7" style="3" customWidth="1"/>
    <col min="12271" max="12280" width="8.42578125" style="3" customWidth="1"/>
    <col min="12281" max="12437" width="12.5703125" style="3"/>
    <col min="12438" max="12438" width="39.28515625" style="3" customWidth="1"/>
    <col min="12439" max="12458" width="0" style="3" hidden="1" customWidth="1"/>
    <col min="12459" max="12463" width="7.42578125" style="3" customWidth="1"/>
    <col min="12464" max="12464" width="8.28515625" style="3" customWidth="1"/>
    <col min="12465" max="12466" width="7.42578125" style="3" customWidth="1"/>
    <col min="12467" max="12472" width="9.42578125" style="3" customWidth="1"/>
    <col min="12473" max="12473" width="47.7109375" style="3" customWidth="1"/>
    <col min="12474" max="12483" width="8" style="3" customWidth="1"/>
    <col min="12484" max="12486" width="8.140625" style="3" customWidth="1"/>
    <col min="12487" max="12490" width="7.85546875" style="3" customWidth="1"/>
    <col min="12491" max="12502" width="8.42578125" style="3" customWidth="1"/>
    <col min="12503" max="12507" width="12.5703125" style="3" customWidth="1"/>
    <col min="12508" max="12508" width="46.7109375" style="3" customWidth="1"/>
    <col min="12509" max="12518" width="6.42578125" style="3" customWidth="1"/>
    <col min="12519" max="12524" width="7" style="3" customWidth="1"/>
    <col min="12525" max="12525" width="6.85546875" style="3" customWidth="1"/>
    <col min="12526" max="12526" width="7" style="3" customWidth="1"/>
    <col min="12527" max="12536" width="8.42578125" style="3" customWidth="1"/>
    <col min="12537" max="12693" width="12.5703125" style="3"/>
    <col min="12694" max="12694" width="39.28515625" style="3" customWidth="1"/>
    <col min="12695" max="12714" width="0" style="3" hidden="1" customWidth="1"/>
    <col min="12715" max="12719" width="7.42578125" style="3" customWidth="1"/>
    <col min="12720" max="12720" width="8.28515625" style="3" customWidth="1"/>
    <col min="12721" max="12722" width="7.42578125" style="3" customWidth="1"/>
    <col min="12723" max="12728" width="9.42578125" style="3" customWidth="1"/>
    <col min="12729" max="12729" width="47.7109375" style="3" customWidth="1"/>
    <col min="12730" max="12739" width="8" style="3" customWidth="1"/>
    <col min="12740" max="12742" width="8.140625" style="3" customWidth="1"/>
    <col min="12743" max="12746" width="7.85546875" style="3" customWidth="1"/>
    <col min="12747" max="12758" width="8.42578125" style="3" customWidth="1"/>
    <col min="12759" max="12763" width="12.5703125" style="3" customWidth="1"/>
    <col min="12764" max="12764" width="46.7109375" style="3" customWidth="1"/>
    <col min="12765" max="12774" width="6.42578125" style="3" customWidth="1"/>
    <col min="12775" max="12780" width="7" style="3" customWidth="1"/>
    <col min="12781" max="12781" width="6.85546875" style="3" customWidth="1"/>
    <col min="12782" max="12782" width="7" style="3" customWidth="1"/>
    <col min="12783" max="12792" width="8.42578125" style="3" customWidth="1"/>
    <col min="12793" max="12949" width="12.5703125" style="3"/>
    <col min="12950" max="12950" width="39.28515625" style="3" customWidth="1"/>
    <col min="12951" max="12970" width="0" style="3" hidden="1" customWidth="1"/>
    <col min="12971" max="12975" width="7.42578125" style="3" customWidth="1"/>
    <col min="12976" max="12976" width="8.28515625" style="3" customWidth="1"/>
    <col min="12977" max="12978" width="7.42578125" style="3" customWidth="1"/>
    <col min="12979" max="12984" width="9.42578125" style="3" customWidth="1"/>
    <col min="12985" max="12985" width="47.7109375" style="3" customWidth="1"/>
    <col min="12986" max="12995" width="8" style="3" customWidth="1"/>
    <col min="12996" max="12998" width="8.140625" style="3" customWidth="1"/>
    <col min="12999" max="13002" width="7.85546875" style="3" customWidth="1"/>
    <col min="13003" max="13014" width="8.42578125" style="3" customWidth="1"/>
    <col min="13015" max="13019" width="12.5703125" style="3" customWidth="1"/>
    <col min="13020" max="13020" width="46.7109375" style="3" customWidth="1"/>
    <col min="13021" max="13030" width="6.42578125" style="3" customWidth="1"/>
    <col min="13031" max="13036" width="7" style="3" customWidth="1"/>
    <col min="13037" max="13037" width="6.85546875" style="3" customWidth="1"/>
    <col min="13038" max="13038" width="7" style="3" customWidth="1"/>
    <col min="13039" max="13048" width="8.42578125" style="3" customWidth="1"/>
    <col min="13049" max="13205" width="12.5703125" style="3"/>
    <col min="13206" max="13206" width="39.28515625" style="3" customWidth="1"/>
    <col min="13207" max="13226" width="0" style="3" hidden="1" customWidth="1"/>
    <col min="13227" max="13231" width="7.42578125" style="3" customWidth="1"/>
    <col min="13232" max="13232" width="8.28515625" style="3" customWidth="1"/>
    <col min="13233" max="13234" width="7.42578125" style="3" customWidth="1"/>
    <col min="13235" max="13240" width="9.42578125" style="3" customWidth="1"/>
    <col min="13241" max="13241" width="47.7109375" style="3" customWidth="1"/>
    <col min="13242" max="13251" width="8" style="3" customWidth="1"/>
    <col min="13252" max="13254" width="8.140625" style="3" customWidth="1"/>
    <col min="13255" max="13258" width="7.85546875" style="3" customWidth="1"/>
    <col min="13259" max="13270" width="8.42578125" style="3" customWidth="1"/>
    <col min="13271" max="13275" width="12.5703125" style="3" customWidth="1"/>
    <col min="13276" max="13276" width="46.7109375" style="3" customWidth="1"/>
    <col min="13277" max="13286" width="6.42578125" style="3" customWidth="1"/>
    <col min="13287" max="13292" width="7" style="3" customWidth="1"/>
    <col min="13293" max="13293" width="6.85546875" style="3" customWidth="1"/>
    <col min="13294" max="13294" width="7" style="3" customWidth="1"/>
    <col min="13295" max="13304" width="8.42578125" style="3" customWidth="1"/>
    <col min="13305" max="13461" width="12.5703125" style="3"/>
    <col min="13462" max="13462" width="39.28515625" style="3" customWidth="1"/>
    <col min="13463" max="13482" width="0" style="3" hidden="1" customWidth="1"/>
    <col min="13483" max="13487" width="7.42578125" style="3" customWidth="1"/>
    <col min="13488" max="13488" width="8.28515625" style="3" customWidth="1"/>
    <col min="13489" max="13490" width="7.42578125" style="3" customWidth="1"/>
    <col min="13491" max="13496" width="9.42578125" style="3" customWidth="1"/>
    <col min="13497" max="13497" width="47.7109375" style="3" customWidth="1"/>
    <col min="13498" max="13507" width="8" style="3" customWidth="1"/>
    <col min="13508" max="13510" width="8.140625" style="3" customWidth="1"/>
    <col min="13511" max="13514" width="7.85546875" style="3" customWidth="1"/>
    <col min="13515" max="13526" width="8.42578125" style="3" customWidth="1"/>
    <col min="13527" max="13531" width="12.5703125" style="3" customWidth="1"/>
    <col min="13532" max="13532" width="46.7109375" style="3" customWidth="1"/>
    <col min="13533" max="13542" width="6.42578125" style="3" customWidth="1"/>
    <col min="13543" max="13548" width="7" style="3" customWidth="1"/>
    <col min="13549" max="13549" width="6.85546875" style="3" customWidth="1"/>
    <col min="13550" max="13550" width="7" style="3" customWidth="1"/>
    <col min="13551" max="13560" width="8.42578125" style="3" customWidth="1"/>
    <col min="13561" max="13717" width="12.5703125" style="3"/>
    <col min="13718" max="13718" width="39.28515625" style="3" customWidth="1"/>
    <col min="13719" max="13738" width="0" style="3" hidden="1" customWidth="1"/>
    <col min="13739" max="13743" width="7.42578125" style="3" customWidth="1"/>
    <col min="13744" max="13744" width="8.28515625" style="3" customWidth="1"/>
    <col min="13745" max="13746" width="7.42578125" style="3" customWidth="1"/>
    <col min="13747" max="13752" width="9.42578125" style="3" customWidth="1"/>
    <col min="13753" max="13753" width="47.7109375" style="3" customWidth="1"/>
    <col min="13754" max="13763" width="8" style="3" customWidth="1"/>
    <col min="13764" max="13766" width="8.140625" style="3" customWidth="1"/>
    <col min="13767" max="13770" width="7.85546875" style="3" customWidth="1"/>
    <col min="13771" max="13782" width="8.42578125" style="3" customWidth="1"/>
    <col min="13783" max="13787" width="12.5703125" style="3" customWidth="1"/>
    <col min="13788" max="13788" width="46.7109375" style="3" customWidth="1"/>
    <col min="13789" max="13798" width="6.42578125" style="3" customWidth="1"/>
    <col min="13799" max="13804" width="7" style="3" customWidth="1"/>
    <col min="13805" max="13805" width="6.85546875" style="3" customWidth="1"/>
    <col min="13806" max="13806" width="7" style="3" customWidth="1"/>
    <col min="13807" max="13816" width="8.42578125" style="3" customWidth="1"/>
    <col min="13817" max="13973" width="12.5703125" style="3"/>
    <col min="13974" max="13974" width="39.28515625" style="3" customWidth="1"/>
    <col min="13975" max="13994" width="0" style="3" hidden="1" customWidth="1"/>
    <col min="13995" max="13999" width="7.42578125" style="3" customWidth="1"/>
    <col min="14000" max="14000" width="8.28515625" style="3" customWidth="1"/>
    <col min="14001" max="14002" width="7.42578125" style="3" customWidth="1"/>
    <col min="14003" max="14008" width="9.42578125" style="3" customWidth="1"/>
    <col min="14009" max="14009" width="47.7109375" style="3" customWidth="1"/>
    <col min="14010" max="14019" width="8" style="3" customWidth="1"/>
    <col min="14020" max="14022" width="8.140625" style="3" customWidth="1"/>
    <col min="14023" max="14026" width="7.85546875" style="3" customWidth="1"/>
    <col min="14027" max="14038" width="8.42578125" style="3" customWidth="1"/>
    <col min="14039" max="14043" width="12.5703125" style="3" customWidth="1"/>
    <col min="14044" max="14044" width="46.7109375" style="3" customWidth="1"/>
    <col min="14045" max="14054" width="6.42578125" style="3" customWidth="1"/>
    <col min="14055" max="14060" width="7" style="3" customWidth="1"/>
    <col min="14061" max="14061" width="6.85546875" style="3" customWidth="1"/>
    <col min="14062" max="14062" width="7" style="3" customWidth="1"/>
    <col min="14063" max="14072" width="8.42578125" style="3" customWidth="1"/>
    <col min="14073" max="14229" width="12.5703125" style="3"/>
    <col min="14230" max="14230" width="39.28515625" style="3" customWidth="1"/>
    <col min="14231" max="14250" width="0" style="3" hidden="1" customWidth="1"/>
    <col min="14251" max="14255" width="7.42578125" style="3" customWidth="1"/>
    <col min="14256" max="14256" width="8.28515625" style="3" customWidth="1"/>
    <col min="14257" max="14258" width="7.42578125" style="3" customWidth="1"/>
    <col min="14259" max="14264" width="9.42578125" style="3" customWidth="1"/>
    <col min="14265" max="14265" width="47.7109375" style="3" customWidth="1"/>
    <col min="14266" max="14275" width="8" style="3" customWidth="1"/>
    <col min="14276" max="14278" width="8.140625" style="3" customWidth="1"/>
    <col min="14279" max="14282" width="7.85546875" style="3" customWidth="1"/>
    <col min="14283" max="14294" width="8.42578125" style="3" customWidth="1"/>
    <col min="14295" max="14299" width="12.5703125" style="3" customWidth="1"/>
    <col min="14300" max="14300" width="46.7109375" style="3" customWidth="1"/>
    <col min="14301" max="14310" width="6.42578125" style="3" customWidth="1"/>
    <col min="14311" max="14316" width="7" style="3" customWidth="1"/>
    <col min="14317" max="14317" width="6.85546875" style="3" customWidth="1"/>
    <col min="14318" max="14318" width="7" style="3" customWidth="1"/>
    <col min="14319" max="14328" width="8.42578125" style="3" customWidth="1"/>
    <col min="14329" max="14485" width="12.5703125" style="3"/>
    <col min="14486" max="14486" width="39.28515625" style="3" customWidth="1"/>
    <col min="14487" max="14506" width="0" style="3" hidden="1" customWidth="1"/>
    <col min="14507" max="14511" width="7.42578125" style="3" customWidth="1"/>
    <col min="14512" max="14512" width="8.28515625" style="3" customWidth="1"/>
    <col min="14513" max="14514" width="7.42578125" style="3" customWidth="1"/>
    <col min="14515" max="14520" width="9.42578125" style="3" customWidth="1"/>
    <col min="14521" max="14521" width="47.7109375" style="3" customWidth="1"/>
    <col min="14522" max="14531" width="8" style="3" customWidth="1"/>
    <col min="14532" max="14534" width="8.140625" style="3" customWidth="1"/>
    <col min="14535" max="14538" width="7.85546875" style="3" customWidth="1"/>
    <col min="14539" max="14550" width="8.42578125" style="3" customWidth="1"/>
    <col min="14551" max="14555" width="12.5703125" style="3" customWidth="1"/>
    <col min="14556" max="14556" width="46.7109375" style="3" customWidth="1"/>
    <col min="14557" max="14566" width="6.42578125" style="3" customWidth="1"/>
    <col min="14567" max="14572" width="7" style="3" customWidth="1"/>
    <col min="14573" max="14573" width="6.85546875" style="3" customWidth="1"/>
    <col min="14574" max="14574" width="7" style="3" customWidth="1"/>
    <col min="14575" max="14584" width="8.42578125" style="3" customWidth="1"/>
    <col min="14585" max="14741" width="12.5703125" style="3"/>
    <col min="14742" max="14742" width="39.28515625" style="3" customWidth="1"/>
    <col min="14743" max="14762" width="0" style="3" hidden="1" customWidth="1"/>
    <col min="14763" max="14767" width="7.42578125" style="3" customWidth="1"/>
    <col min="14768" max="14768" width="8.28515625" style="3" customWidth="1"/>
    <col min="14769" max="14770" width="7.42578125" style="3" customWidth="1"/>
    <col min="14771" max="14776" width="9.42578125" style="3" customWidth="1"/>
    <col min="14777" max="14777" width="47.7109375" style="3" customWidth="1"/>
    <col min="14778" max="14787" width="8" style="3" customWidth="1"/>
    <col min="14788" max="14790" width="8.140625" style="3" customWidth="1"/>
    <col min="14791" max="14794" width="7.85546875" style="3" customWidth="1"/>
    <col min="14795" max="14806" width="8.42578125" style="3" customWidth="1"/>
    <col min="14807" max="14811" width="12.5703125" style="3" customWidth="1"/>
    <col min="14812" max="14812" width="46.7109375" style="3" customWidth="1"/>
    <col min="14813" max="14822" width="6.42578125" style="3" customWidth="1"/>
    <col min="14823" max="14828" width="7" style="3" customWidth="1"/>
    <col min="14829" max="14829" width="6.85546875" style="3" customWidth="1"/>
    <col min="14830" max="14830" width="7" style="3" customWidth="1"/>
    <col min="14831" max="14840" width="8.42578125" style="3" customWidth="1"/>
    <col min="14841" max="14997" width="12.5703125" style="3"/>
    <col min="14998" max="14998" width="39.28515625" style="3" customWidth="1"/>
    <col min="14999" max="15018" width="0" style="3" hidden="1" customWidth="1"/>
    <col min="15019" max="15023" width="7.42578125" style="3" customWidth="1"/>
    <col min="15024" max="15024" width="8.28515625" style="3" customWidth="1"/>
    <col min="15025" max="15026" width="7.42578125" style="3" customWidth="1"/>
    <col min="15027" max="15032" width="9.42578125" style="3" customWidth="1"/>
    <col min="15033" max="15033" width="47.7109375" style="3" customWidth="1"/>
    <col min="15034" max="15043" width="8" style="3" customWidth="1"/>
    <col min="15044" max="15046" width="8.140625" style="3" customWidth="1"/>
    <col min="15047" max="15050" width="7.85546875" style="3" customWidth="1"/>
    <col min="15051" max="15062" width="8.42578125" style="3" customWidth="1"/>
    <col min="15063" max="15067" width="12.5703125" style="3" customWidth="1"/>
    <col min="15068" max="15068" width="46.7109375" style="3" customWidth="1"/>
    <col min="15069" max="15078" width="6.42578125" style="3" customWidth="1"/>
    <col min="15079" max="15084" width="7" style="3" customWidth="1"/>
    <col min="15085" max="15085" width="6.85546875" style="3" customWidth="1"/>
    <col min="15086" max="15086" width="7" style="3" customWidth="1"/>
    <col min="15087" max="15096" width="8.42578125" style="3" customWidth="1"/>
    <col min="15097" max="15253" width="12.5703125" style="3"/>
    <col min="15254" max="15254" width="39.28515625" style="3" customWidth="1"/>
    <col min="15255" max="15274" width="0" style="3" hidden="1" customWidth="1"/>
    <col min="15275" max="15279" width="7.42578125" style="3" customWidth="1"/>
    <col min="15280" max="15280" width="8.28515625" style="3" customWidth="1"/>
    <col min="15281" max="15282" width="7.42578125" style="3" customWidth="1"/>
    <col min="15283" max="15288" width="9.42578125" style="3" customWidth="1"/>
    <col min="15289" max="15289" width="47.7109375" style="3" customWidth="1"/>
    <col min="15290" max="15299" width="8" style="3" customWidth="1"/>
    <col min="15300" max="15302" width="8.140625" style="3" customWidth="1"/>
    <col min="15303" max="15306" width="7.85546875" style="3" customWidth="1"/>
    <col min="15307" max="15318" width="8.42578125" style="3" customWidth="1"/>
    <col min="15319" max="15323" width="12.5703125" style="3" customWidth="1"/>
    <col min="15324" max="15324" width="46.7109375" style="3" customWidth="1"/>
    <col min="15325" max="15334" width="6.42578125" style="3" customWidth="1"/>
    <col min="15335" max="15340" width="7" style="3" customWidth="1"/>
    <col min="15341" max="15341" width="6.85546875" style="3" customWidth="1"/>
    <col min="15342" max="15342" width="7" style="3" customWidth="1"/>
    <col min="15343" max="15352" width="8.42578125" style="3" customWidth="1"/>
    <col min="15353" max="15509" width="12.5703125" style="3"/>
    <col min="15510" max="15510" width="39.28515625" style="3" customWidth="1"/>
    <col min="15511" max="15530" width="0" style="3" hidden="1" customWidth="1"/>
    <col min="15531" max="15535" width="7.42578125" style="3" customWidth="1"/>
    <col min="15536" max="15536" width="8.28515625" style="3" customWidth="1"/>
    <col min="15537" max="15538" width="7.42578125" style="3" customWidth="1"/>
    <col min="15539" max="15544" width="9.42578125" style="3" customWidth="1"/>
    <col min="15545" max="15545" width="47.7109375" style="3" customWidth="1"/>
    <col min="15546" max="15555" width="8" style="3" customWidth="1"/>
    <col min="15556" max="15558" width="8.140625" style="3" customWidth="1"/>
    <col min="15559" max="15562" width="7.85546875" style="3" customWidth="1"/>
    <col min="15563" max="15574" width="8.42578125" style="3" customWidth="1"/>
    <col min="15575" max="15579" width="12.5703125" style="3" customWidth="1"/>
    <col min="15580" max="15580" width="46.7109375" style="3" customWidth="1"/>
    <col min="15581" max="15590" width="6.42578125" style="3" customWidth="1"/>
    <col min="15591" max="15596" width="7" style="3" customWidth="1"/>
    <col min="15597" max="15597" width="6.85546875" style="3" customWidth="1"/>
    <col min="15598" max="15598" width="7" style="3" customWidth="1"/>
    <col min="15599" max="15608" width="8.42578125" style="3" customWidth="1"/>
    <col min="15609" max="15765" width="12.5703125" style="3"/>
    <col min="15766" max="15766" width="39.28515625" style="3" customWidth="1"/>
    <col min="15767" max="15786" width="0" style="3" hidden="1" customWidth="1"/>
    <col min="15787" max="15791" width="7.42578125" style="3" customWidth="1"/>
    <col min="15792" max="15792" width="8.28515625" style="3" customWidth="1"/>
    <col min="15793" max="15794" width="7.42578125" style="3" customWidth="1"/>
    <col min="15795" max="15800" width="9.42578125" style="3" customWidth="1"/>
    <col min="15801" max="15801" width="47.7109375" style="3" customWidth="1"/>
    <col min="15802" max="15811" width="8" style="3" customWidth="1"/>
    <col min="15812" max="15814" width="8.140625" style="3" customWidth="1"/>
    <col min="15815" max="15818" width="7.85546875" style="3" customWidth="1"/>
    <col min="15819" max="15830" width="8.42578125" style="3" customWidth="1"/>
    <col min="15831" max="15835" width="12.5703125" style="3" customWidth="1"/>
    <col min="15836" max="15836" width="46.7109375" style="3" customWidth="1"/>
    <col min="15837" max="15846" width="6.42578125" style="3" customWidth="1"/>
    <col min="15847" max="15852" width="7" style="3" customWidth="1"/>
    <col min="15853" max="15853" width="6.85546875" style="3" customWidth="1"/>
    <col min="15854" max="15854" width="7" style="3" customWidth="1"/>
    <col min="15855" max="15864" width="8.42578125" style="3" customWidth="1"/>
    <col min="15865" max="16021" width="12.5703125" style="3"/>
    <col min="16022" max="16022" width="39.28515625" style="3" customWidth="1"/>
    <col min="16023" max="16042" width="0" style="3" hidden="1" customWidth="1"/>
    <col min="16043" max="16047" width="7.42578125" style="3" customWidth="1"/>
    <col min="16048" max="16048" width="8.28515625" style="3" customWidth="1"/>
    <col min="16049" max="16050" width="7.42578125" style="3" customWidth="1"/>
    <col min="16051" max="16056" width="9.42578125" style="3" customWidth="1"/>
    <col min="16057" max="16057" width="47.7109375" style="3" customWidth="1"/>
    <col min="16058" max="16067" width="8" style="3" customWidth="1"/>
    <col min="16068" max="16070" width="8.140625" style="3" customWidth="1"/>
    <col min="16071" max="16074" width="7.85546875" style="3" customWidth="1"/>
    <col min="16075" max="16086" width="8.42578125" style="3" customWidth="1"/>
    <col min="16087" max="16091" width="12.5703125" style="3" customWidth="1"/>
    <col min="16092" max="16092" width="46.7109375" style="3" customWidth="1"/>
    <col min="16093" max="16102" width="6.42578125" style="3" customWidth="1"/>
    <col min="16103" max="16108" width="7" style="3" customWidth="1"/>
    <col min="16109" max="16109" width="6.85546875" style="3" customWidth="1"/>
    <col min="16110" max="16110" width="7" style="3" customWidth="1"/>
    <col min="16111" max="16120" width="8.42578125" style="3" customWidth="1"/>
    <col min="16121" max="16384" width="12.5703125" style="3"/>
  </cols>
  <sheetData>
    <row r="4" spans="1:13">
      <c r="A4" s="1" t="s">
        <v>0</v>
      </c>
    </row>
    <row r="5" spans="1:13">
      <c r="A5" s="1" t="s">
        <v>1</v>
      </c>
      <c r="B5" s="6"/>
    </row>
    <row r="6" spans="1:13">
      <c r="A6" s="1"/>
      <c r="B6" s="6"/>
    </row>
    <row r="7" spans="1:13" ht="12.75">
      <c r="A7" s="1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9.5" customHeight="1" thickBot="1">
      <c r="A8" s="8" t="s">
        <v>3</v>
      </c>
      <c r="B8" s="9" t="s">
        <v>4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62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>
      <c r="A9" s="10"/>
      <c r="B9" s="12"/>
    </row>
    <row r="10" spans="1:13" ht="12.75">
      <c r="A10" s="13" t="s">
        <v>15</v>
      </c>
      <c r="B10" s="14">
        <f t="shared" ref="B10:M10" si="0">SUM(B11,B19,B21)</f>
        <v>1134.43605</v>
      </c>
      <c r="C10" s="14">
        <f t="shared" si="0"/>
        <v>1273.3942499999998</v>
      </c>
      <c r="D10" s="14">
        <f t="shared" si="0"/>
        <v>1357.5518999999999</v>
      </c>
      <c r="E10" s="14">
        <f t="shared" si="0"/>
        <v>1350.9774</v>
      </c>
      <c r="F10" s="14">
        <f t="shared" si="0"/>
        <v>1420.3781999999999</v>
      </c>
      <c r="G10" s="14">
        <f t="shared" si="0"/>
        <v>1499.9849999999999</v>
      </c>
      <c r="H10" s="14">
        <f t="shared" si="0"/>
        <v>1602.16569</v>
      </c>
      <c r="I10" s="14">
        <f t="shared" si="0"/>
        <v>1576.6596000000002</v>
      </c>
      <c r="J10" s="14">
        <f t="shared" si="0"/>
        <v>1238.2969499999999</v>
      </c>
      <c r="K10" s="14">
        <f t="shared" si="0"/>
        <v>1624.2660000000003</v>
      </c>
      <c r="L10" s="14">
        <f t="shared" si="0"/>
        <v>1815.6325500000003</v>
      </c>
      <c r="M10" s="14">
        <f t="shared" si="0"/>
        <v>1926.0450000000001</v>
      </c>
    </row>
    <row r="11" spans="1:13" ht="12.75">
      <c r="A11" s="15" t="s">
        <v>16</v>
      </c>
      <c r="B11" s="18">
        <f t="shared" ref="B11:M11" si="1">B70*1.35</f>
        <v>1099.3887</v>
      </c>
      <c r="C11" s="18">
        <f t="shared" si="1"/>
        <v>1168.9717499999999</v>
      </c>
      <c r="D11" s="18">
        <f t="shared" si="1"/>
        <v>1297.08</v>
      </c>
      <c r="E11" s="18">
        <f t="shared" si="1"/>
        <v>1313.3960999999999</v>
      </c>
      <c r="F11" s="18">
        <f t="shared" si="1"/>
        <v>1355.4391499999999</v>
      </c>
      <c r="G11" s="18">
        <f t="shared" si="1"/>
        <v>1457.2453499999999</v>
      </c>
      <c r="H11" s="18">
        <f t="shared" si="1"/>
        <v>1544.5566000000001</v>
      </c>
      <c r="I11" s="18">
        <f t="shared" si="1"/>
        <v>1541.6298000000002</v>
      </c>
      <c r="J11" s="18">
        <f t="shared" si="1"/>
        <v>1180.70055</v>
      </c>
      <c r="K11" s="18">
        <f t="shared" si="1"/>
        <v>1573.0767000000003</v>
      </c>
      <c r="L11" s="18">
        <f t="shared" si="1"/>
        <v>1769.3910000000003</v>
      </c>
      <c r="M11" s="18">
        <f t="shared" si="1"/>
        <v>1893.1590000000001</v>
      </c>
    </row>
    <row r="12" spans="1:13" ht="12.75">
      <c r="A12" s="19" t="s">
        <v>17</v>
      </c>
      <c r="B12" s="21">
        <f t="shared" ref="B12:M12" si="2">B71*1.35</f>
        <v>954.18405000000007</v>
      </c>
      <c r="C12" s="22">
        <f t="shared" si="2"/>
        <v>1015.8669000000001</v>
      </c>
      <c r="D12" s="22">
        <f t="shared" si="2"/>
        <v>1146.64005</v>
      </c>
      <c r="E12" s="22">
        <f t="shared" si="2"/>
        <v>1166.8023000000001</v>
      </c>
      <c r="F12" s="22">
        <f t="shared" si="2"/>
        <v>1248.6123</v>
      </c>
      <c r="G12" s="22">
        <f t="shared" si="2"/>
        <v>1306.0520999999999</v>
      </c>
      <c r="H12" s="22">
        <f t="shared" si="2"/>
        <v>1396.1862000000001</v>
      </c>
      <c r="I12" s="22">
        <f t="shared" si="2"/>
        <v>1411.8448500000004</v>
      </c>
      <c r="J12" s="22">
        <f t="shared" si="2"/>
        <v>1065.3444000000002</v>
      </c>
      <c r="K12" s="22">
        <f t="shared" si="2"/>
        <v>1469.5870500000003</v>
      </c>
      <c r="L12" s="22">
        <f t="shared" si="2"/>
        <v>1641.2301000000002</v>
      </c>
      <c r="M12" s="22">
        <f t="shared" si="2"/>
        <v>1788.92145</v>
      </c>
    </row>
    <row r="13" spans="1:13" ht="12.75">
      <c r="A13" s="23" t="s">
        <v>18</v>
      </c>
      <c r="B13" s="21">
        <f t="shared" ref="B13:M13" si="3">B72*1.35</f>
        <v>318.41640000000001</v>
      </c>
      <c r="C13" s="22">
        <f t="shared" si="3"/>
        <v>333.49860000000001</v>
      </c>
      <c r="D13" s="22">
        <f t="shared" si="3"/>
        <v>369.6705</v>
      </c>
      <c r="E13" s="22">
        <f t="shared" si="3"/>
        <v>345.11805000000004</v>
      </c>
      <c r="F13" s="22">
        <f t="shared" si="3"/>
        <v>353.30445000000003</v>
      </c>
      <c r="G13" s="22">
        <f t="shared" si="3"/>
        <v>364.80105000000003</v>
      </c>
      <c r="H13" s="22">
        <f t="shared" si="3"/>
        <v>388.2303</v>
      </c>
      <c r="I13" s="22">
        <f t="shared" si="3"/>
        <v>394.84800000000007</v>
      </c>
      <c r="J13" s="22">
        <f t="shared" si="3"/>
        <v>292.69754999999998</v>
      </c>
      <c r="K13" s="22">
        <f t="shared" si="3"/>
        <v>378.02565000000004</v>
      </c>
      <c r="L13" s="22">
        <f t="shared" si="3"/>
        <v>483.94665000000003</v>
      </c>
      <c r="M13" s="22">
        <f t="shared" si="3"/>
        <v>476.25435000000004</v>
      </c>
    </row>
    <row r="14" spans="1:13" ht="12.75">
      <c r="A14" s="23" t="s">
        <v>19</v>
      </c>
      <c r="B14" s="21">
        <f t="shared" ref="B14:M14" si="4">B73*1.35</f>
        <v>6.6109500000000008</v>
      </c>
      <c r="C14" s="22">
        <f t="shared" si="4"/>
        <v>8.0905500000000004</v>
      </c>
      <c r="D14" s="22">
        <f t="shared" si="4"/>
        <v>7.4682000000000004</v>
      </c>
      <c r="E14" s="22">
        <f t="shared" si="4"/>
        <v>7.3669500000000001</v>
      </c>
      <c r="F14" s="22">
        <f t="shared" si="4"/>
        <v>9.1786500000000011</v>
      </c>
      <c r="G14" s="22">
        <f t="shared" si="4"/>
        <v>8.6184000000000012</v>
      </c>
      <c r="H14" s="22">
        <f t="shared" si="4"/>
        <v>7.4587500000000011</v>
      </c>
      <c r="I14" s="22">
        <f t="shared" si="4"/>
        <v>9.2029500000000013</v>
      </c>
      <c r="J14" s="22">
        <f t="shared" si="4"/>
        <v>9.1435499999999994</v>
      </c>
      <c r="K14" s="22">
        <f t="shared" si="4"/>
        <v>11.624850000000002</v>
      </c>
      <c r="L14" s="22">
        <f t="shared" si="4"/>
        <v>10.4679</v>
      </c>
      <c r="M14" s="22">
        <f t="shared" si="4"/>
        <v>8.1593999999999998</v>
      </c>
    </row>
    <row r="15" spans="1:13" ht="12.75">
      <c r="A15" s="23" t="s">
        <v>20</v>
      </c>
      <c r="B15" s="21">
        <f t="shared" ref="B15:M15" si="5">B74*1.35</f>
        <v>374.31990000000002</v>
      </c>
      <c r="C15" s="22">
        <f t="shared" si="5"/>
        <v>412.32105000000001</v>
      </c>
      <c r="D15" s="22">
        <f t="shared" si="5"/>
        <v>466.44660000000005</v>
      </c>
      <c r="E15" s="22">
        <f t="shared" si="5"/>
        <v>478.40084999999999</v>
      </c>
      <c r="F15" s="22">
        <f t="shared" si="5"/>
        <v>661.75920000000008</v>
      </c>
      <c r="G15" s="22">
        <f t="shared" si="5"/>
        <v>719.59185000000002</v>
      </c>
      <c r="H15" s="22">
        <f t="shared" si="5"/>
        <v>779.35284000000013</v>
      </c>
      <c r="I15" s="22">
        <f t="shared" si="5"/>
        <v>789.83775000000014</v>
      </c>
      <c r="J15" s="22">
        <f t="shared" si="5"/>
        <v>593.11575000000005</v>
      </c>
      <c r="K15" s="22">
        <f t="shared" si="5"/>
        <v>831.72555</v>
      </c>
      <c r="L15" s="22">
        <f t="shared" si="5"/>
        <v>869.87790000000007</v>
      </c>
      <c r="M15" s="22">
        <f t="shared" si="5"/>
        <v>1014.1092000000001</v>
      </c>
    </row>
    <row r="16" spans="1:13" ht="12.75">
      <c r="A16" s="23" t="s">
        <v>21</v>
      </c>
      <c r="B16" s="21">
        <f t="shared" ref="B16:M16" si="6">B75*1.35</f>
        <v>254.83680000000001</v>
      </c>
      <c r="C16" s="22">
        <f t="shared" si="6"/>
        <v>261.95670000000001</v>
      </c>
      <c r="D16" s="22">
        <f t="shared" si="6"/>
        <v>303.05475000000001</v>
      </c>
      <c r="E16" s="22">
        <f t="shared" si="6"/>
        <v>335.91645</v>
      </c>
      <c r="F16" s="22">
        <f t="shared" si="6"/>
        <v>224.37</v>
      </c>
      <c r="G16" s="22">
        <f t="shared" si="6"/>
        <v>213.04079999999999</v>
      </c>
      <c r="H16" s="22">
        <f t="shared" si="6"/>
        <v>221.14350000000002</v>
      </c>
      <c r="I16" s="22">
        <f t="shared" si="6"/>
        <v>217.95615000000004</v>
      </c>
      <c r="J16" s="22">
        <f t="shared" si="6"/>
        <v>170.38755</v>
      </c>
      <c r="K16" s="22">
        <f t="shared" si="6"/>
        <v>248.21100000000004</v>
      </c>
      <c r="L16" s="22">
        <f t="shared" si="6"/>
        <v>276.93765000000002</v>
      </c>
      <c r="M16" s="22">
        <f t="shared" si="6"/>
        <v>290.39850000000001</v>
      </c>
    </row>
    <row r="17" spans="1:13" ht="12.75">
      <c r="A17" s="19" t="s">
        <v>22</v>
      </c>
      <c r="B17" s="21">
        <f t="shared" ref="B17:M17" si="7">B76*1.35</f>
        <v>145.20465000000002</v>
      </c>
      <c r="C17" s="22">
        <f t="shared" si="7"/>
        <v>153.10485</v>
      </c>
      <c r="D17" s="22">
        <f t="shared" si="7"/>
        <v>150.43995000000001</v>
      </c>
      <c r="E17" s="22">
        <f t="shared" si="7"/>
        <v>146.59379999999999</v>
      </c>
      <c r="F17" s="22">
        <f t="shared" si="7"/>
        <v>106.82685000000001</v>
      </c>
      <c r="G17" s="22">
        <f t="shared" si="7"/>
        <v>151.19325000000001</v>
      </c>
      <c r="H17" s="22">
        <f t="shared" si="7"/>
        <v>148.37040000000002</v>
      </c>
      <c r="I17" s="22">
        <f t="shared" si="7"/>
        <v>129.78495000000001</v>
      </c>
      <c r="J17" s="22">
        <f t="shared" si="7"/>
        <v>115.35615</v>
      </c>
      <c r="K17" s="22">
        <f t="shared" si="7"/>
        <v>103.48965000000001</v>
      </c>
      <c r="L17" s="22">
        <f t="shared" si="7"/>
        <v>128.1609</v>
      </c>
      <c r="M17" s="22">
        <f t="shared" si="7"/>
        <v>104.23755</v>
      </c>
    </row>
    <row r="18" spans="1:13" ht="12.75">
      <c r="A18" s="25"/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ht="12.75">
      <c r="A19" s="15" t="s">
        <v>23</v>
      </c>
      <c r="B19" s="26">
        <f t="shared" ref="B19:M19" si="8">B78*1.35</f>
        <v>6.2356499999999997</v>
      </c>
      <c r="C19" s="18">
        <f t="shared" si="8"/>
        <v>7.2805499999999999</v>
      </c>
      <c r="D19" s="18">
        <f t="shared" si="8"/>
        <v>7.5964499999999999</v>
      </c>
      <c r="E19" s="18">
        <f t="shared" si="8"/>
        <v>8.4496500000000019</v>
      </c>
      <c r="F19" s="18">
        <f t="shared" si="8"/>
        <v>3.4047000000000001</v>
      </c>
      <c r="G19" s="18">
        <f t="shared" si="8"/>
        <v>2.4286500000000002</v>
      </c>
      <c r="H19" s="18">
        <f t="shared" si="8"/>
        <v>7.6815000000000007</v>
      </c>
      <c r="I19" s="18">
        <f t="shared" si="8"/>
        <v>7.0875000000000004</v>
      </c>
      <c r="J19" s="18">
        <f t="shared" si="8"/>
        <v>21.9375</v>
      </c>
      <c r="K19" s="18">
        <f t="shared" si="8"/>
        <v>6.2653500000000006</v>
      </c>
      <c r="L19" s="18">
        <f t="shared" si="8"/>
        <v>8.4321000000000019</v>
      </c>
      <c r="M19" s="18">
        <f t="shared" si="8"/>
        <v>7.4749500000000006</v>
      </c>
    </row>
    <row r="20" spans="1:13" ht="12.75">
      <c r="A20" s="15"/>
      <c r="B20" s="2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ht="12.75">
      <c r="A21" s="15" t="s">
        <v>24</v>
      </c>
      <c r="B21" s="26">
        <f t="shared" ref="B21:M21" si="9">B80*1.35</f>
        <v>28.811700000000002</v>
      </c>
      <c r="C21" s="18">
        <f t="shared" si="9"/>
        <v>97.141949999999994</v>
      </c>
      <c r="D21" s="18">
        <f t="shared" si="9"/>
        <v>52.875450000000008</v>
      </c>
      <c r="E21" s="18">
        <f t="shared" si="9"/>
        <v>29.131650000000004</v>
      </c>
      <c r="F21" s="18">
        <f t="shared" si="9"/>
        <v>61.534350000000011</v>
      </c>
      <c r="G21" s="18">
        <f t="shared" si="9"/>
        <v>40.311</v>
      </c>
      <c r="H21" s="18">
        <f t="shared" si="9"/>
        <v>49.927589999999995</v>
      </c>
      <c r="I21" s="18">
        <f t="shared" si="9"/>
        <v>27.942300000000003</v>
      </c>
      <c r="J21" s="18">
        <f t="shared" si="9"/>
        <v>35.658900000000003</v>
      </c>
      <c r="K21" s="18">
        <f t="shared" si="9"/>
        <v>44.923950000000005</v>
      </c>
      <c r="L21" s="18">
        <f t="shared" si="9"/>
        <v>37.809450000000005</v>
      </c>
      <c r="M21" s="18">
        <f t="shared" si="9"/>
        <v>25.411050000000003</v>
      </c>
    </row>
    <row r="22" spans="1:13" ht="12.75">
      <c r="A22" s="15"/>
      <c r="B22" s="26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12.75">
      <c r="A23" s="13" t="s">
        <v>25</v>
      </c>
      <c r="B23" s="14">
        <f t="shared" ref="B23:I23" si="10">B24+B31</f>
        <v>1150.3795500000001</v>
      </c>
      <c r="C23" s="14">
        <f t="shared" si="10"/>
        <v>1349.5572000000002</v>
      </c>
      <c r="D23" s="14">
        <f t="shared" si="10"/>
        <v>1533.2004000000002</v>
      </c>
      <c r="E23" s="14">
        <f t="shared" si="10"/>
        <v>1704.6112500000002</v>
      </c>
      <c r="F23" s="14">
        <f t="shared" si="10"/>
        <v>1617.1866</v>
      </c>
      <c r="G23" s="14">
        <f t="shared" si="10"/>
        <v>1582.7656500000003</v>
      </c>
      <c r="H23" s="14">
        <f t="shared" si="10"/>
        <v>1655.9567099999999</v>
      </c>
      <c r="I23" s="14">
        <f t="shared" si="10"/>
        <v>1815.5164500000001</v>
      </c>
      <c r="J23" s="14">
        <f>J24+J31</f>
        <v>1728.0836999999999</v>
      </c>
      <c r="K23" s="14">
        <f>K24+K31</f>
        <v>1618.0870500000001</v>
      </c>
      <c r="L23" s="14">
        <f>L24+L31</f>
        <v>1859.2821000000004</v>
      </c>
      <c r="M23" s="14">
        <f>M24+M31</f>
        <v>2129.1390000000001</v>
      </c>
    </row>
    <row r="24" spans="1:13" ht="12.75">
      <c r="A24" s="15" t="s">
        <v>26</v>
      </c>
      <c r="B24" s="17">
        <f t="shared" ref="B24:M24" si="11">B83*1.35</f>
        <v>955.30590000000007</v>
      </c>
      <c r="C24" s="18">
        <f t="shared" si="11"/>
        <v>1049.4724500000002</v>
      </c>
      <c r="D24" s="18">
        <f t="shared" si="11"/>
        <v>1133.0874000000001</v>
      </c>
      <c r="E24" s="18">
        <f t="shared" si="11"/>
        <v>1231.7926500000001</v>
      </c>
      <c r="F24" s="18">
        <f t="shared" si="11"/>
        <v>1310.31405</v>
      </c>
      <c r="G24" s="18">
        <f t="shared" si="11"/>
        <v>1377.7303500000003</v>
      </c>
      <c r="H24" s="18">
        <f t="shared" si="11"/>
        <v>1428.59376</v>
      </c>
      <c r="I24" s="18">
        <f t="shared" si="11"/>
        <v>1474.7319</v>
      </c>
      <c r="J24" s="18">
        <f t="shared" si="11"/>
        <v>1288.7680499999999</v>
      </c>
      <c r="K24" s="18">
        <f t="shared" si="11"/>
        <v>1279.0561500000001</v>
      </c>
      <c r="L24" s="18">
        <f t="shared" si="11"/>
        <v>1391.1048000000003</v>
      </c>
      <c r="M24" s="18">
        <f t="shared" si="11"/>
        <v>1611.8689499999998</v>
      </c>
    </row>
    <row r="25" spans="1:13" ht="12.75">
      <c r="A25" s="23" t="s">
        <v>27</v>
      </c>
      <c r="B25" s="21">
        <f t="shared" ref="B25:M25" si="12">B84*1.35</f>
        <v>400.91760000000005</v>
      </c>
      <c r="C25" s="22">
        <f t="shared" si="12"/>
        <v>409.15935000000007</v>
      </c>
      <c r="D25" s="22">
        <f t="shared" si="12"/>
        <v>456.43095</v>
      </c>
      <c r="E25" s="22">
        <f t="shared" si="12"/>
        <v>518.4162</v>
      </c>
      <c r="F25" s="22">
        <f t="shared" si="12"/>
        <v>544.12289999999996</v>
      </c>
      <c r="G25" s="22">
        <f t="shared" si="12"/>
        <v>574.92180000000008</v>
      </c>
      <c r="H25" s="22">
        <f t="shared" si="12"/>
        <v>593.22050999999999</v>
      </c>
      <c r="I25" s="22">
        <f t="shared" si="12"/>
        <v>616.72995000000003</v>
      </c>
      <c r="J25" s="22">
        <f t="shared" si="12"/>
        <v>611.09370000000001</v>
      </c>
      <c r="K25" s="22">
        <f t="shared" si="12"/>
        <v>559.03094999999996</v>
      </c>
      <c r="L25" s="22">
        <f t="shared" si="12"/>
        <v>606.62925000000007</v>
      </c>
      <c r="M25" s="22">
        <f t="shared" si="12"/>
        <v>648.77085000000011</v>
      </c>
    </row>
    <row r="26" spans="1:13" ht="12.75">
      <c r="A26" s="23" t="s">
        <v>28</v>
      </c>
      <c r="B26" s="21">
        <f t="shared" ref="B26:M26" si="13">B85*1.35</f>
        <v>242.02260000000004</v>
      </c>
      <c r="C26" s="22">
        <f t="shared" si="13"/>
        <v>269.66250000000002</v>
      </c>
      <c r="D26" s="22">
        <f t="shared" si="13"/>
        <v>268.02089999999998</v>
      </c>
      <c r="E26" s="22">
        <f t="shared" si="13"/>
        <v>266.28210000000001</v>
      </c>
      <c r="F26" s="22">
        <f t="shared" si="13"/>
        <v>290.93850000000003</v>
      </c>
      <c r="G26" s="22">
        <f t="shared" si="13"/>
        <v>289.94760000000002</v>
      </c>
      <c r="H26" s="22">
        <f t="shared" si="13"/>
        <v>309.46050000000002</v>
      </c>
      <c r="I26" s="22">
        <f t="shared" si="13"/>
        <v>323.58420000000001</v>
      </c>
      <c r="J26" s="22">
        <f t="shared" si="13"/>
        <v>253.31130000000002</v>
      </c>
      <c r="K26" s="22">
        <f t="shared" si="13"/>
        <v>287.40825000000001</v>
      </c>
      <c r="L26" s="22">
        <f t="shared" si="13"/>
        <v>287.45550000000003</v>
      </c>
      <c r="M26" s="22">
        <f t="shared" si="13"/>
        <v>350.06580000000002</v>
      </c>
    </row>
    <row r="27" spans="1:13" ht="12.75">
      <c r="A27" s="23" t="s">
        <v>29</v>
      </c>
      <c r="B27" s="21">
        <f t="shared" ref="B27:M27" si="14">B86*1.35</f>
        <v>160.31925000000001</v>
      </c>
      <c r="C27" s="20">
        <f t="shared" si="14"/>
        <v>184.9392</v>
      </c>
      <c r="D27" s="20">
        <f t="shared" si="14"/>
        <v>203.57595000000001</v>
      </c>
      <c r="E27" s="20">
        <f t="shared" si="14"/>
        <v>217.09620000000004</v>
      </c>
      <c r="F27" s="20">
        <f t="shared" si="14"/>
        <v>221.51070000000001</v>
      </c>
      <c r="G27" s="20">
        <f t="shared" si="14"/>
        <v>233.17875000000001</v>
      </c>
      <c r="H27" s="20">
        <f t="shared" si="14"/>
        <v>230.88915</v>
      </c>
      <c r="I27" s="20">
        <f t="shared" si="14"/>
        <v>243.6345</v>
      </c>
      <c r="J27" s="20">
        <f t="shared" si="14"/>
        <v>207.18855000000002</v>
      </c>
      <c r="K27" s="20">
        <f t="shared" si="14"/>
        <v>206.91855000000001</v>
      </c>
      <c r="L27" s="20">
        <f t="shared" si="14"/>
        <v>229.0626</v>
      </c>
      <c r="M27" s="20">
        <f t="shared" si="14"/>
        <v>274.48605000000003</v>
      </c>
    </row>
    <row r="28" spans="1:13" ht="12.75">
      <c r="A28" s="23" t="s">
        <v>30</v>
      </c>
      <c r="B28" s="21">
        <f t="shared" ref="B28:M28" si="15">B87*1.35</f>
        <v>79.571700000000007</v>
      </c>
      <c r="C28" s="22">
        <f t="shared" si="15"/>
        <v>113.48100000000001</v>
      </c>
      <c r="D28" s="22">
        <f t="shared" si="15"/>
        <v>118.10475000000001</v>
      </c>
      <c r="E28" s="22">
        <f t="shared" si="15"/>
        <v>125.77950000000001</v>
      </c>
      <c r="F28" s="22">
        <f t="shared" si="15"/>
        <v>141.03585000000001</v>
      </c>
      <c r="G28" s="22">
        <f t="shared" si="15"/>
        <v>151.875</v>
      </c>
      <c r="H28" s="22">
        <f t="shared" si="15"/>
        <v>161.71515000000002</v>
      </c>
      <c r="I28" s="22">
        <f t="shared" si="15"/>
        <v>166.46985000000001</v>
      </c>
      <c r="J28" s="22">
        <f t="shared" si="15"/>
        <v>97.425450000000012</v>
      </c>
      <c r="K28" s="22">
        <f t="shared" si="15"/>
        <v>92.928600000000003</v>
      </c>
      <c r="L28" s="22">
        <f t="shared" si="15"/>
        <v>137.33414999999999</v>
      </c>
      <c r="M28" s="22">
        <f t="shared" si="15"/>
        <v>189.29025000000001</v>
      </c>
    </row>
    <row r="29" spans="1:13" ht="12.75">
      <c r="A29" s="23" t="s">
        <v>31</v>
      </c>
      <c r="B29" s="21">
        <f t="shared" ref="B29:M29" si="16">B88*1.35</f>
        <v>72.474750000000014</v>
      </c>
      <c r="C29" s="22">
        <f t="shared" si="16"/>
        <v>72.230400000000003</v>
      </c>
      <c r="D29" s="22">
        <f t="shared" si="16"/>
        <v>86.954850000000008</v>
      </c>
      <c r="E29" s="22">
        <f t="shared" si="16"/>
        <v>104.21865000000001</v>
      </c>
      <c r="F29" s="22">
        <f t="shared" si="16"/>
        <v>112.70610000000001</v>
      </c>
      <c r="G29" s="22">
        <f t="shared" si="16"/>
        <v>127.80720000000001</v>
      </c>
      <c r="H29" s="22">
        <f t="shared" si="16"/>
        <v>133.30845000000002</v>
      </c>
      <c r="I29" s="22">
        <f t="shared" si="16"/>
        <v>124.31340000000002</v>
      </c>
      <c r="J29" s="22">
        <f t="shared" si="16"/>
        <v>119.74905000000001</v>
      </c>
      <c r="K29" s="22">
        <f t="shared" si="16"/>
        <v>132.7698</v>
      </c>
      <c r="L29" s="22">
        <f t="shared" si="16"/>
        <v>130.6233</v>
      </c>
      <c r="M29" s="22">
        <f t="shared" si="16"/>
        <v>149.256</v>
      </c>
    </row>
    <row r="30" spans="1:13" ht="12.75">
      <c r="A30" s="25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ht="12.75">
      <c r="A31" s="15" t="s">
        <v>32</v>
      </c>
      <c r="B31" s="26">
        <f t="shared" ref="B31:M31" si="17">B90*1.35</f>
        <v>195.07365000000001</v>
      </c>
      <c r="C31" s="18">
        <f t="shared" si="17"/>
        <v>300.08475000000004</v>
      </c>
      <c r="D31" s="18">
        <f t="shared" si="17"/>
        <v>400.113</v>
      </c>
      <c r="E31" s="18">
        <f t="shared" si="17"/>
        <v>472.8186</v>
      </c>
      <c r="F31" s="18">
        <f t="shared" si="17"/>
        <v>306.87254999999999</v>
      </c>
      <c r="G31" s="18">
        <f t="shared" si="17"/>
        <v>205.03530000000001</v>
      </c>
      <c r="H31" s="18">
        <f t="shared" si="17"/>
        <v>227.36295000000001</v>
      </c>
      <c r="I31" s="18">
        <f t="shared" si="17"/>
        <v>340.78455000000002</v>
      </c>
      <c r="J31" s="18">
        <f t="shared" si="17"/>
        <v>439.31565000000001</v>
      </c>
      <c r="K31" s="18">
        <f t="shared" si="17"/>
        <v>339.03090000000003</v>
      </c>
      <c r="L31" s="18">
        <f t="shared" si="17"/>
        <v>468.17730000000006</v>
      </c>
      <c r="M31" s="18">
        <f t="shared" si="17"/>
        <v>517.27005000000008</v>
      </c>
    </row>
    <row r="32" spans="1:13" ht="12.75">
      <c r="A32" s="13"/>
      <c r="B32" s="26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2.75">
      <c r="A33" s="27" t="s">
        <v>33</v>
      </c>
      <c r="B33" s="28">
        <f t="shared" ref="B33:M33" si="18">B11-B24</f>
        <v>144.08279999999991</v>
      </c>
      <c r="C33" s="28">
        <f t="shared" si="18"/>
        <v>119.49929999999972</v>
      </c>
      <c r="D33" s="28">
        <f t="shared" si="18"/>
        <v>163.99259999999981</v>
      </c>
      <c r="E33" s="28">
        <f t="shared" si="18"/>
        <v>81.603449999999839</v>
      </c>
      <c r="F33" s="28">
        <f t="shared" si="18"/>
        <v>45.125099999999975</v>
      </c>
      <c r="G33" s="28">
        <f t="shared" si="18"/>
        <v>79.514999999999645</v>
      </c>
      <c r="H33" s="28">
        <f t="shared" si="18"/>
        <v>115.96284000000014</v>
      </c>
      <c r="I33" s="28">
        <f t="shared" si="18"/>
        <v>66.897900000000163</v>
      </c>
      <c r="J33" s="28">
        <f t="shared" si="18"/>
        <v>-108.06749999999988</v>
      </c>
      <c r="K33" s="28">
        <f t="shared" si="18"/>
        <v>294.02055000000018</v>
      </c>
      <c r="L33" s="28">
        <f t="shared" si="18"/>
        <v>378.28620000000001</v>
      </c>
      <c r="M33" s="28">
        <f t="shared" si="18"/>
        <v>281.29005000000029</v>
      </c>
    </row>
    <row r="34" spans="1:13" ht="12.75">
      <c r="A34" s="27" t="s">
        <v>34</v>
      </c>
      <c r="B34" s="28">
        <f t="shared" ref="B34:M34" si="19">B10-(B23-B28)</f>
        <v>63.628199999999879</v>
      </c>
      <c r="C34" s="28">
        <f t="shared" si="19"/>
        <v>37.31804999999963</v>
      </c>
      <c r="D34" s="28">
        <f t="shared" si="19"/>
        <v>-57.543750000000273</v>
      </c>
      <c r="E34" s="28">
        <f t="shared" si="19"/>
        <v>-227.85435000000007</v>
      </c>
      <c r="F34" s="28">
        <f t="shared" si="19"/>
        <v>-55.772550000000138</v>
      </c>
      <c r="G34" s="28">
        <f t="shared" si="19"/>
        <v>69.094349999999622</v>
      </c>
      <c r="H34" s="28">
        <f t="shared" si="19"/>
        <v>107.9241300000001</v>
      </c>
      <c r="I34" s="28">
        <f t="shared" si="19"/>
        <v>-72.386999999999944</v>
      </c>
      <c r="J34" s="28">
        <f t="shared" si="19"/>
        <v>-392.36130000000003</v>
      </c>
      <c r="K34" s="28">
        <f t="shared" si="19"/>
        <v>99.107550000000174</v>
      </c>
      <c r="L34" s="28">
        <f t="shared" si="19"/>
        <v>93.684599999999818</v>
      </c>
      <c r="M34" s="28">
        <f t="shared" si="19"/>
        <v>-13.803750000000036</v>
      </c>
    </row>
    <row r="35" spans="1:13" ht="12.75">
      <c r="A35" s="27" t="s">
        <v>35</v>
      </c>
      <c r="B35" s="29">
        <f t="shared" ref="B35:M35" si="20">B10-B23</f>
        <v>-15.943500000000085</v>
      </c>
      <c r="C35" s="29">
        <f t="shared" si="20"/>
        <v>-76.162950000000365</v>
      </c>
      <c r="D35" s="29">
        <f t="shared" si="20"/>
        <v>-175.64850000000024</v>
      </c>
      <c r="E35" s="29">
        <f t="shared" si="20"/>
        <v>-353.63385000000017</v>
      </c>
      <c r="F35" s="29">
        <f t="shared" si="20"/>
        <v>-196.80840000000012</v>
      </c>
      <c r="G35" s="29">
        <f t="shared" si="20"/>
        <v>-82.780650000000378</v>
      </c>
      <c r="H35" s="29">
        <f t="shared" si="20"/>
        <v>-53.791019999999889</v>
      </c>
      <c r="I35" s="29">
        <f t="shared" si="20"/>
        <v>-238.85684999999989</v>
      </c>
      <c r="J35" s="29">
        <f t="shared" si="20"/>
        <v>-489.78674999999998</v>
      </c>
      <c r="K35" s="29">
        <f t="shared" si="20"/>
        <v>6.1789500000002135</v>
      </c>
      <c r="L35" s="29">
        <f t="shared" si="20"/>
        <v>-43.64955000000009</v>
      </c>
      <c r="M35" s="29">
        <f t="shared" si="20"/>
        <v>-203.09400000000005</v>
      </c>
    </row>
    <row r="36" spans="1:13" ht="12.75">
      <c r="A36" s="11"/>
      <c r="B36" s="30" t="str">
        <f t="shared" ref="B36:M36" si="21">IF(B95=0,"",B95*1.35)</f>
        <v/>
      </c>
      <c r="C36" s="31" t="str">
        <f t="shared" si="21"/>
        <v/>
      </c>
      <c r="D36" s="31" t="str">
        <f t="shared" si="21"/>
        <v/>
      </c>
      <c r="E36" s="31" t="str">
        <f t="shared" si="21"/>
        <v/>
      </c>
      <c r="F36" s="31" t="str">
        <f t="shared" si="21"/>
        <v/>
      </c>
      <c r="G36" s="31" t="str">
        <f t="shared" si="21"/>
        <v/>
      </c>
      <c r="H36" s="31" t="str">
        <f t="shared" si="21"/>
        <v/>
      </c>
      <c r="I36" s="31" t="str">
        <f t="shared" si="21"/>
        <v/>
      </c>
      <c r="J36" s="31" t="str">
        <f t="shared" si="21"/>
        <v/>
      </c>
      <c r="K36" s="31" t="str">
        <f t="shared" si="21"/>
        <v/>
      </c>
      <c r="L36" s="31" t="str">
        <f t="shared" si="21"/>
        <v/>
      </c>
      <c r="M36" s="31" t="str">
        <f t="shared" si="21"/>
        <v/>
      </c>
    </row>
    <row r="37" spans="1:13" ht="12.75">
      <c r="A37" s="11"/>
      <c r="B37" s="3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 ht="12.75">
      <c r="A38" s="13" t="s">
        <v>36</v>
      </c>
      <c r="B38" s="16">
        <f t="shared" ref="B38:M38" si="22">B97*1.35</f>
        <v>15.943500000000002</v>
      </c>
      <c r="C38" s="18">
        <f t="shared" si="22"/>
        <v>76.164299999999969</v>
      </c>
      <c r="D38" s="18">
        <f t="shared" si="22"/>
        <v>175.64850000000004</v>
      </c>
      <c r="E38" s="18">
        <f t="shared" si="22"/>
        <v>353.6352</v>
      </c>
      <c r="F38" s="18">
        <f t="shared" si="22"/>
        <v>196.80840000000001</v>
      </c>
      <c r="G38" s="18">
        <f t="shared" si="22"/>
        <v>82.780650000000023</v>
      </c>
      <c r="H38" s="18">
        <f t="shared" si="22"/>
        <v>53.790750000000003</v>
      </c>
      <c r="I38" s="18">
        <f t="shared" si="22"/>
        <v>238.85684999999998</v>
      </c>
      <c r="J38" s="18">
        <f t="shared" si="22"/>
        <v>489.78674999999998</v>
      </c>
      <c r="K38" s="18">
        <f t="shared" si="22"/>
        <v>-6.1776000000000177</v>
      </c>
      <c r="L38" s="18">
        <f t="shared" si="22"/>
        <v>43.648200000000003</v>
      </c>
      <c r="M38" s="18">
        <f t="shared" si="22"/>
        <v>428.1916500000001</v>
      </c>
    </row>
    <row r="39" spans="1:13" ht="12.75">
      <c r="A39" s="11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 ht="12.75">
      <c r="A40" s="11" t="s">
        <v>37</v>
      </c>
      <c r="B40" s="21">
        <f t="shared" ref="B40:M40" si="23">B99*1.35</f>
        <v>74.08935000000001</v>
      </c>
      <c r="C40" s="22">
        <f t="shared" si="23"/>
        <v>235.65465</v>
      </c>
      <c r="D40" s="22">
        <f t="shared" si="23"/>
        <v>142.90559999999999</v>
      </c>
      <c r="E40" s="22">
        <f t="shared" si="23"/>
        <v>92.458800000000011</v>
      </c>
      <c r="F40" s="22">
        <f t="shared" si="23"/>
        <v>105.47010000000002</v>
      </c>
      <c r="G40" s="22">
        <f t="shared" si="23"/>
        <v>83.263950000000008</v>
      </c>
      <c r="H40" s="22">
        <f t="shared" si="23"/>
        <v>24.684750000000001</v>
      </c>
      <c r="I40" s="22">
        <f t="shared" si="23"/>
        <v>100.19969999999999</v>
      </c>
      <c r="J40" s="22">
        <f t="shared" si="23"/>
        <v>251.97210000000001</v>
      </c>
      <c r="K40" s="22">
        <f t="shared" si="23"/>
        <v>92.931299999999993</v>
      </c>
      <c r="L40" s="22">
        <f t="shared" si="23"/>
        <v>73.365750000000006</v>
      </c>
      <c r="M40" s="22">
        <f t="shared" si="23"/>
        <v>120.69540000000001</v>
      </c>
    </row>
    <row r="41" spans="1:13" ht="12.75">
      <c r="A41" s="11" t="s">
        <v>38</v>
      </c>
      <c r="B41" s="24">
        <f t="shared" ref="B41:M41" si="24">B100*1.35</f>
        <v>-47.336400000000005</v>
      </c>
      <c r="C41" s="33">
        <f t="shared" si="24"/>
        <v>-161.51130000000003</v>
      </c>
      <c r="D41" s="33">
        <f t="shared" si="24"/>
        <v>40.181400000000004</v>
      </c>
      <c r="E41" s="33">
        <f t="shared" si="24"/>
        <v>454.65030000000007</v>
      </c>
      <c r="F41" s="33">
        <f t="shared" si="24"/>
        <v>337.7133</v>
      </c>
      <c r="G41" s="33">
        <f t="shared" si="24"/>
        <v>408.20895000000002</v>
      </c>
      <c r="H41" s="33">
        <f t="shared" si="24"/>
        <v>-10.1007</v>
      </c>
      <c r="I41" s="33">
        <f t="shared" si="24"/>
        <v>97.285049999999984</v>
      </c>
      <c r="J41" s="33">
        <f t="shared" si="24"/>
        <v>231.38190000000003</v>
      </c>
      <c r="K41" s="33">
        <f t="shared" si="24"/>
        <v>-116.84115000000001</v>
      </c>
      <c r="L41" s="33">
        <f t="shared" si="24"/>
        <v>26.61795</v>
      </c>
      <c r="M41" s="33">
        <f t="shared" si="24"/>
        <v>302.90355000000005</v>
      </c>
    </row>
    <row r="42" spans="1:13" ht="12.75">
      <c r="A42" s="11" t="s">
        <v>39</v>
      </c>
      <c r="B42" s="21">
        <f t="shared" ref="B42:M42" si="25">B101*1.35</f>
        <v>5.7159000000000004</v>
      </c>
      <c r="C42" s="22">
        <f t="shared" si="25"/>
        <v>-20.591550000000002</v>
      </c>
      <c r="D42" s="22">
        <f t="shared" si="25"/>
        <v>-2.0628000000000002</v>
      </c>
      <c r="E42" s="22">
        <f t="shared" si="25"/>
        <v>31.741200000000003</v>
      </c>
      <c r="F42" s="22">
        <f t="shared" si="25"/>
        <v>69.398099999999999</v>
      </c>
      <c r="G42" s="22">
        <f t="shared" si="25"/>
        <v>167.84415000000001</v>
      </c>
      <c r="H42" s="22">
        <f t="shared" si="25"/>
        <v>-38.2239</v>
      </c>
      <c r="I42" s="22">
        <f t="shared" si="25"/>
        <v>-62.403750000000009</v>
      </c>
      <c r="J42" s="22">
        <f t="shared" si="25"/>
        <v>101.84264999999999</v>
      </c>
      <c r="K42" s="22">
        <f t="shared" si="25"/>
        <v>-134.46675000000002</v>
      </c>
      <c r="L42" s="22">
        <f t="shared" si="25"/>
        <v>-32.008500000000005</v>
      </c>
      <c r="M42" s="22">
        <f t="shared" si="25"/>
        <v>179.32860000000002</v>
      </c>
    </row>
    <row r="43" spans="1:13" ht="12.75">
      <c r="A43" s="11" t="s">
        <v>40</v>
      </c>
      <c r="B43" s="21">
        <f t="shared" ref="B43:M43" si="26">B102*1.35</f>
        <v>-54.756000000000007</v>
      </c>
      <c r="C43" s="22">
        <f t="shared" si="26"/>
        <v>-154.47915</v>
      </c>
      <c r="D43" s="22">
        <f t="shared" si="26"/>
        <v>16.263450000000002</v>
      </c>
      <c r="E43" s="22">
        <f t="shared" si="26"/>
        <v>423.77850000000007</v>
      </c>
      <c r="F43" s="22">
        <f t="shared" si="26"/>
        <v>173.48714999999999</v>
      </c>
      <c r="G43" s="22">
        <f t="shared" si="26"/>
        <v>-53.736750000000001</v>
      </c>
      <c r="H43" s="22">
        <f t="shared" si="26"/>
        <v>9.4945500000000003</v>
      </c>
      <c r="I43" s="22">
        <f t="shared" si="26"/>
        <v>128.34045</v>
      </c>
      <c r="J43" s="22">
        <f t="shared" si="26"/>
        <v>88.438500000000019</v>
      </c>
      <c r="K43" s="22">
        <f t="shared" si="26"/>
        <v>42.851700000000001</v>
      </c>
      <c r="L43" s="22">
        <f t="shared" si="26"/>
        <v>43.173000000000002</v>
      </c>
      <c r="M43" s="22">
        <f t="shared" si="26"/>
        <v>133.81470000000002</v>
      </c>
    </row>
    <row r="44" spans="1:13" ht="12.75">
      <c r="A44" s="11" t="s">
        <v>41</v>
      </c>
      <c r="B44" s="21">
        <f t="shared" ref="B44:M44" si="27">B103*1.35</f>
        <v>1.7037000000000002</v>
      </c>
      <c r="C44" s="22">
        <f t="shared" si="27"/>
        <v>13.559400000000002</v>
      </c>
      <c r="D44" s="22">
        <f t="shared" si="27"/>
        <v>25.980750000000004</v>
      </c>
      <c r="E44" s="22">
        <f t="shared" si="27"/>
        <v>-0.86940000000000006</v>
      </c>
      <c r="F44" s="22">
        <f t="shared" si="27"/>
        <v>94.828050000000005</v>
      </c>
      <c r="G44" s="22">
        <f t="shared" si="27"/>
        <v>294.10155000000003</v>
      </c>
      <c r="H44" s="22">
        <f t="shared" si="27"/>
        <v>18.62865</v>
      </c>
      <c r="I44" s="22">
        <f t="shared" si="27"/>
        <v>31.348350000000003</v>
      </c>
      <c r="J44" s="22">
        <f t="shared" si="27"/>
        <v>41.100750000000005</v>
      </c>
      <c r="K44" s="22">
        <f t="shared" si="27"/>
        <v>-25.226100000000002</v>
      </c>
      <c r="L44" s="22">
        <f t="shared" si="27"/>
        <v>15.45345</v>
      </c>
      <c r="M44" s="22">
        <f t="shared" si="27"/>
        <v>-10.239750000000001</v>
      </c>
    </row>
    <row r="45" spans="1:13" ht="12.75">
      <c r="A45" s="11" t="s">
        <v>31</v>
      </c>
      <c r="B45" s="21">
        <f t="shared" ref="B45:M45" si="28">B104*1.35</f>
        <v>-10.80945</v>
      </c>
      <c r="C45" s="22">
        <f t="shared" si="28"/>
        <v>2.0209500000000005</v>
      </c>
      <c r="D45" s="22">
        <f t="shared" si="28"/>
        <v>-7.4385000000000003</v>
      </c>
      <c r="E45" s="22">
        <f t="shared" si="28"/>
        <v>-193.47390000000001</v>
      </c>
      <c r="F45" s="22">
        <f t="shared" si="28"/>
        <v>-246.37500000000003</v>
      </c>
      <c r="G45" s="22">
        <f t="shared" si="28"/>
        <v>-408.69225000000006</v>
      </c>
      <c r="H45" s="22">
        <f t="shared" si="28"/>
        <v>39.206700000000005</v>
      </c>
      <c r="I45" s="22">
        <f t="shared" si="28"/>
        <v>41.372100000000003</v>
      </c>
      <c r="J45" s="22">
        <f t="shared" si="28"/>
        <v>6.4327500000000004</v>
      </c>
      <c r="K45" s="22">
        <f t="shared" si="28"/>
        <v>17.732250000000001</v>
      </c>
      <c r="L45" s="22">
        <f t="shared" si="28"/>
        <v>-56.335499999999996</v>
      </c>
      <c r="M45" s="22">
        <f t="shared" si="28"/>
        <v>4.5927000000000007</v>
      </c>
    </row>
    <row r="46" spans="1:13" ht="13.5" thickBo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3" ht="12.75">
      <c r="A47" s="37" t="s">
        <v>42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3" ht="12.75">
      <c r="A48" s="39" t="s">
        <v>43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1:13">
      <c r="A49" s="39" t="s">
        <v>44</v>
      </c>
    </row>
    <row r="50" spans="1:13">
      <c r="A50" s="39" t="s">
        <v>45</v>
      </c>
    </row>
    <row r="51" spans="1:13">
      <c r="A51" s="39" t="s">
        <v>46</v>
      </c>
    </row>
    <row r="52" spans="1:13">
      <c r="A52" s="39" t="s">
        <v>47</v>
      </c>
    </row>
    <row r="53" spans="1:13">
      <c r="A53" s="39" t="s">
        <v>48</v>
      </c>
    </row>
    <row r="54" spans="1:13">
      <c r="A54" s="39" t="s">
        <v>49</v>
      </c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>
      <c r="A55" s="39" t="s">
        <v>50</v>
      </c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>
      <c r="A56" s="42"/>
    </row>
    <row r="57" spans="1:13">
      <c r="A57" s="42" t="s">
        <v>51</v>
      </c>
    </row>
    <row r="58" spans="1:13">
      <c r="A58" s="42" t="s">
        <v>60</v>
      </c>
    </row>
    <row r="59" spans="1:13">
      <c r="A59" s="46" t="s">
        <v>58</v>
      </c>
    </row>
    <row r="60" spans="1:13">
      <c r="A60" s="42" t="s">
        <v>61</v>
      </c>
    </row>
    <row r="63" spans="1:13">
      <c r="A63" s="1" t="s">
        <v>0</v>
      </c>
    </row>
    <row r="64" spans="1:13">
      <c r="A64" s="1" t="s">
        <v>1</v>
      </c>
      <c r="B64" s="6"/>
    </row>
    <row r="65" spans="1:13">
      <c r="A65" s="1"/>
      <c r="B65" s="6"/>
    </row>
    <row r="66" spans="1:13" ht="12.75">
      <c r="A66" s="1" t="s">
        <v>52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s="43" customFormat="1" ht="22.5" customHeight="1" thickBot="1">
      <c r="A67" s="8" t="s">
        <v>3</v>
      </c>
      <c r="B67" s="9" t="s">
        <v>4</v>
      </c>
      <c r="C67" s="9" t="s">
        <v>5</v>
      </c>
      <c r="D67" s="9" t="s">
        <v>6</v>
      </c>
      <c r="E67" s="9" t="s">
        <v>7</v>
      </c>
      <c r="F67" s="9" t="s">
        <v>8</v>
      </c>
      <c r="G67" s="9" t="s">
        <v>9</v>
      </c>
      <c r="H67" s="9" t="s">
        <v>62</v>
      </c>
      <c r="I67" s="9" t="s">
        <v>10</v>
      </c>
      <c r="J67" s="9" t="s">
        <v>11</v>
      </c>
      <c r="K67" s="9" t="s">
        <v>12</v>
      </c>
      <c r="L67" s="9" t="s">
        <v>13</v>
      </c>
      <c r="M67" s="9" t="s">
        <v>14</v>
      </c>
    </row>
    <row r="68" spans="1:13">
      <c r="A68" s="10"/>
      <c r="B68" s="12"/>
    </row>
    <row r="69" spans="1:13" ht="12.75">
      <c r="A69" s="13" t="s">
        <v>15</v>
      </c>
      <c r="B69" s="14">
        <f t="shared" ref="B69:M69" si="29">SUM(B70,B78,B80)</f>
        <v>840.32299999999998</v>
      </c>
      <c r="C69" s="14">
        <f t="shared" si="29"/>
        <v>943.255</v>
      </c>
      <c r="D69" s="14">
        <f t="shared" si="29"/>
        <v>1005.5939999999999</v>
      </c>
      <c r="E69" s="14">
        <f t="shared" si="29"/>
        <v>1000.7239999999999</v>
      </c>
      <c r="F69" s="14">
        <f t="shared" si="29"/>
        <v>1052.1319999999998</v>
      </c>
      <c r="G69" s="14">
        <f t="shared" si="29"/>
        <v>1111.0999999999997</v>
      </c>
      <c r="H69" s="14">
        <f t="shared" si="29"/>
        <v>1186.7894000000001</v>
      </c>
      <c r="I69" s="14">
        <f t="shared" si="29"/>
        <v>1167.8960000000002</v>
      </c>
      <c r="J69" s="14">
        <f t="shared" si="29"/>
        <v>917.25699999999995</v>
      </c>
      <c r="K69" s="14">
        <f t="shared" si="29"/>
        <v>1203.1600000000003</v>
      </c>
      <c r="L69" s="14">
        <f t="shared" si="29"/>
        <v>1344.9130000000002</v>
      </c>
      <c r="M69" s="14">
        <f t="shared" si="29"/>
        <v>1426.7</v>
      </c>
    </row>
    <row r="70" spans="1:13" s="44" customFormat="1" ht="12.75">
      <c r="A70" s="15" t="s">
        <v>16</v>
      </c>
      <c r="B70" s="18">
        <f t="shared" ref="B70:M70" si="30">SUM(B71,B76)</f>
        <v>814.36199999999997</v>
      </c>
      <c r="C70" s="18">
        <f t="shared" si="30"/>
        <v>865.90499999999997</v>
      </c>
      <c r="D70" s="18">
        <f t="shared" si="30"/>
        <v>960.8</v>
      </c>
      <c r="E70" s="18">
        <f t="shared" si="30"/>
        <v>972.88599999999997</v>
      </c>
      <c r="F70" s="18">
        <f t="shared" si="30"/>
        <v>1004.0289999999999</v>
      </c>
      <c r="G70" s="18">
        <f t="shared" si="30"/>
        <v>1079.4409999999998</v>
      </c>
      <c r="H70" s="18">
        <f t="shared" si="30"/>
        <v>1144.116</v>
      </c>
      <c r="I70" s="18">
        <f t="shared" si="30"/>
        <v>1141.9480000000001</v>
      </c>
      <c r="J70" s="18">
        <f t="shared" si="30"/>
        <v>874.59299999999996</v>
      </c>
      <c r="K70" s="18">
        <f t="shared" si="30"/>
        <v>1165.2420000000002</v>
      </c>
      <c r="L70" s="18">
        <f t="shared" si="30"/>
        <v>1310.6600000000001</v>
      </c>
      <c r="M70" s="18">
        <f t="shared" si="30"/>
        <v>1402.34</v>
      </c>
    </row>
    <row r="71" spans="1:13" s="45" customFormat="1" ht="12.75">
      <c r="A71" s="19" t="s">
        <v>17</v>
      </c>
      <c r="B71" s="21">
        <f t="shared" ref="B71:D71" si="31">SUM(B72:B75)</f>
        <v>706.803</v>
      </c>
      <c r="C71" s="22">
        <f t="shared" si="31"/>
        <v>752.49400000000003</v>
      </c>
      <c r="D71" s="22">
        <f t="shared" si="31"/>
        <v>849.36299999999994</v>
      </c>
      <c r="E71" s="22">
        <f>SUM(E72:E75)</f>
        <v>864.298</v>
      </c>
      <c r="F71" s="22">
        <f>SUM(F72:F75)</f>
        <v>924.89799999999991</v>
      </c>
      <c r="G71" s="22">
        <f>SUM(G72:G75)</f>
        <v>967.44599999999991</v>
      </c>
      <c r="H71" s="22">
        <v>1034.212</v>
      </c>
      <c r="I71" s="22">
        <f>SUM(I72:I75)</f>
        <v>1045.8110000000001</v>
      </c>
      <c r="J71" s="22">
        <f>SUM(J72:J75)</f>
        <v>789.14400000000001</v>
      </c>
      <c r="K71" s="22">
        <f>SUM(K72:K75)</f>
        <v>1088.5830000000001</v>
      </c>
      <c r="L71" s="22">
        <f>SUM(L72:L75)</f>
        <v>1215.7260000000001</v>
      </c>
      <c r="M71" s="22">
        <f>SUM(M72:M75)</f>
        <v>1325.127</v>
      </c>
    </row>
    <row r="72" spans="1:13" ht="12.75">
      <c r="A72" s="23" t="s">
        <v>18</v>
      </c>
      <c r="B72" s="21">
        <v>235.864</v>
      </c>
      <c r="C72" s="22">
        <v>247.036</v>
      </c>
      <c r="D72" s="22">
        <v>273.83</v>
      </c>
      <c r="E72" s="22">
        <v>255.643</v>
      </c>
      <c r="F72" s="22">
        <v>261.70699999999999</v>
      </c>
      <c r="G72" s="22">
        <v>270.22300000000001</v>
      </c>
      <c r="H72" s="22">
        <v>287.57799999999997</v>
      </c>
      <c r="I72" s="22">
        <v>292.48</v>
      </c>
      <c r="J72" s="22">
        <v>216.81299999999999</v>
      </c>
      <c r="K72" s="22">
        <v>280.01900000000001</v>
      </c>
      <c r="L72" s="22">
        <v>358.47899999999998</v>
      </c>
      <c r="M72" s="22">
        <v>352.78100000000001</v>
      </c>
    </row>
    <row r="73" spans="1:13" ht="12.75">
      <c r="A73" s="23" t="s">
        <v>19</v>
      </c>
      <c r="B73" s="21">
        <v>4.8970000000000002</v>
      </c>
      <c r="C73" s="22">
        <v>5.9930000000000003</v>
      </c>
      <c r="D73" s="22">
        <v>5.532</v>
      </c>
      <c r="E73" s="22">
        <v>5.4569999999999999</v>
      </c>
      <c r="F73" s="22">
        <v>6.7990000000000004</v>
      </c>
      <c r="G73" s="22">
        <v>6.3840000000000003</v>
      </c>
      <c r="H73" s="22">
        <v>5.5250000000000004</v>
      </c>
      <c r="I73" s="22">
        <v>6.8170000000000002</v>
      </c>
      <c r="J73" s="22">
        <v>6.7729999999999997</v>
      </c>
      <c r="K73" s="22">
        <v>8.6110000000000007</v>
      </c>
      <c r="L73" s="22">
        <v>7.7539999999999996</v>
      </c>
      <c r="M73" s="22">
        <v>6.0439999999999996</v>
      </c>
    </row>
    <row r="74" spans="1:13" ht="12.75">
      <c r="A74" s="23" t="s">
        <v>20</v>
      </c>
      <c r="B74" s="21">
        <v>277.274</v>
      </c>
      <c r="C74" s="22">
        <v>305.423</v>
      </c>
      <c r="D74" s="22">
        <v>345.51600000000002</v>
      </c>
      <c r="E74" s="22">
        <v>354.37099999999998</v>
      </c>
      <c r="F74" s="22">
        <v>490.19200000000001</v>
      </c>
      <c r="G74" s="22">
        <v>533.03099999999995</v>
      </c>
      <c r="H74" s="22">
        <f>577.298+0.0004</f>
        <v>577.29840000000002</v>
      </c>
      <c r="I74" s="22">
        <v>585.06500000000005</v>
      </c>
      <c r="J74" s="22">
        <v>439.34500000000003</v>
      </c>
      <c r="K74" s="22">
        <v>616.09299999999996</v>
      </c>
      <c r="L74" s="22">
        <v>644.35400000000004</v>
      </c>
      <c r="M74" s="22">
        <v>751.19200000000001</v>
      </c>
    </row>
    <row r="75" spans="1:13" ht="12.75">
      <c r="A75" s="23" t="s">
        <v>53</v>
      </c>
      <c r="B75" s="21">
        <v>188.768</v>
      </c>
      <c r="C75" s="22">
        <v>194.042</v>
      </c>
      <c r="D75" s="22">
        <v>224.48500000000001</v>
      </c>
      <c r="E75" s="22">
        <v>248.827</v>
      </c>
      <c r="F75" s="22">
        <v>166.2</v>
      </c>
      <c r="G75" s="22">
        <v>157.80799999999999</v>
      </c>
      <c r="H75" s="22">
        <v>163.81</v>
      </c>
      <c r="I75" s="22">
        <v>161.44900000000001</v>
      </c>
      <c r="J75" s="22">
        <v>126.21299999999999</v>
      </c>
      <c r="K75" s="22">
        <v>183.86</v>
      </c>
      <c r="L75" s="22">
        <v>205.13900000000001</v>
      </c>
      <c r="M75" s="22">
        <v>215.11</v>
      </c>
    </row>
    <row r="76" spans="1:13" ht="12.75">
      <c r="A76" s="19" t="s">
        <v>22</v>
      </c>
      <c r="B76" s="21">
        <v>107.559</v>
      </c>
      <c r="C76" s="22">
        <v>113.411</v>
      </c>
      <c r="D76" s="22">
        <v>111.437</v>
      </c>
      <c r="E76" s="22">
        <v>108.58799999999999</v>
      </c>
      <c r="F76" s="22">
        <v>79.131</v>
      </c>
      <c r="G76" s="22">
        <v>111.995</v>
      </c>
      <c r="H76" s="22">
        <v>109.904</v>
      </c>
      <c r="I76" s="22">
        <v>96.137</v>
      </c>
      <c r="J76" s="22">
        <v>85.448999999999998</v>
      </c>
      <c r="K76" s="22">
        <v>76.659000000000006</v>
      </c>
      <c r="L76" s="22">
        <v>94.933999999999997</v>
      </c>
      <c r="M76" s="22">
        <v>77.212999999999994</v>
      </c>
    </row>
    <row r="77" spans="1:13" ht="12.75">
      <c r="A77" s="25"/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</row>
    <row r="78" spans="1:13" s="44" customFormat="1" ht="12.75">
      <c r="A78" s="15" t="s">
        <v>23</v>
      </c>
      <c r="B78" s="26">
        <v>4.6189999999999998</v>
      </c>
      <c r="C78" s="18">
        <v>5.3929999999999998</v>
      </c>
      <c r="D78" s="18">
        <v>5.6269999999999998</v>
      </c>
      <c r="E78" s="18">
        <v>6.2590000000000003</v>
      </c>
      <c r="F78" s="18">
        <v>2.5219999999999998</v>
      </c>
      <c r="G78" s="18">
        <v>1.7989999999999999</v>
      </c>
      <c r="H78" s="18">
        <v>5.69</v>
      </c>
      <c r="I78" s="18">
        <v>5.25</v>
      </c>
      <c r="J78" s="18">
        <v>16.25</v>
      </c>
      <c r="K78" s="18">
        <v>4.641</v>
      </c>
      <c r="L78" s="18">
        <v>6.2460000000000004</v>
      </c>
      <c r="M78" s="18">
        <v>5.5369999999999999</v>
      </c>
    </row>
    <row r="79" spans="1:13" s="44" customFormat="1" ht="12.75">
      <c r="A79" s="15"/>
      <c r="B79" s="26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 s="44" customFormat="1" ht="12.75">
      <c r="A80" s="15" t="s">
        <v>24</v>
      </c>
      <c r="B80" s="26">
        <v>21.341999999999999</v>
      </c>
      <c r="C80" s="18">
        <v>71.956999999999994</v>
      </c>
      <c r="D80" s="18">
        <v>39.167000000000002</v>
      </c>
      <c r="E80" s="18">
        <v>21.579000000000001</v>
      </c>
      <c r="F80" s="18">
        <v>45.581000000000003</v>
      </c>
      <c r="G80" s="18">
        <v>29.86</v>
      </c>
      <c r="H80" s="18">
        <f>36.983+0.0004</f>
        <v>36.983399999999996</v>
      </c>
      <c r="I80" s="18">
        <v>20.698</v>
      </c>
      <c r="J80" s="18">
        <v>26.414000000000001</v>
      </c>
      <c r="K80" s="18">
        <v>33.277000000000001</v>
      </c>
      <c r="L80" s="18">
        <v>28.007000000000001</v>
      </c>
      <c r="M80" s="18">
        <v>18.823</v>
      </c>
    </row>
    <row r="81" spans="1:13" s="44" customFormat="1" ht="12.75">
      <c r="A81" s="15"/>
      <c r="B81" s="26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 s="44" customFormat="1" ht="12.75">
      <c r="A82" s="13" t="s">
        <v>25</v>
      </c>
      <c r="B82" s="14">
        <f t="shared" ref="B82:I82" si="32">B83+B90</f>
        <v>852.13300000000004</v>
      </c>
      <c r="C82" s="14">
        <f t="shared" si="32"/>
        <v>999.67200000000003</v>
      </c>
      <c r="D82" s="14">
        <f t="shared" si="32"/>
        <v>1135.7040000000002</v>
      </c>
      <c r="E82" s="14">
        <f t="shared" si="32"/>
        <v>1262.675</v>
      </c>
      <c r="F82" s="14">
        <f t="shared" si="32"/>
        <v>1197.9159999999999</v>
      </c>
      <c r="G82" s="14">
        <f t="shared" si="32"/>
        <v>1172.4190000000001</v>
      </c>
      <c r="H82" s="14">
        <f t="shared" si="32"/>
        <v>1226.6345999999999</v>
      </c>
      <c r="I82" s="14">
        <f t="shared" si="32"/>
        <v>1344.827</v>
      </c>
      <c r="J82" s="14">
        <f>J83+J90</f>
        <v>1280.0619999999999</v>
      </c>
      <c r="K82" s="14">
        <f>K83+K90</f>
        <v>1198.5829999999999</v>
      </c>
      <c r="L82" s="14">
        <f>L83+L90</f>
        <v>1377.2460000000001</v>
      </c>
      <c r="M82" s="14">
        <f>M83+M90</f>
        <v>1577.1399999999999</v>
      </c>
    </row>
    <row r="83" spans="1:13" s="44" customFormat="1" ht="12.75">
      <c r="A83" s="15" t="s">
        <v>26</v>
      </c>
      <c r="B83" s="17">
        <f t="shared" ref="B83:M83" si="33">SUM(B84:B88)</f>
        <v>707.63400000000001</v>
      </c>
      <c r="C83" s="18">
        <f t="shared" si="33"/>
        <v>777.38700000000006</v>
      </c>
      <c r="D83" s="18">
        <f t="shared" si="33"/>
        <v>839.32400000000007</v>
      </c>
      <c r="E83" s="18">
        <f t="shared" si="33"/>
        <v>912.43899999999996</v>
      </c>
      <c r="F83" s="18">
        <f t="shared" si="33"/>
        <v>970.60299999999995</v>
      </c>
      <c r="G83" s="18">
        <f t="shared" si="33"/>
        <v>1020.5410000000001</v>
      </c>
      <c r="H83" s="18">
        <f t="shared" si="33"/>
        <v>1058.2175999999999</v>
      </c>
      <c r="I83" s="18">
        <f t="shared" si="33"/>
        <v>1092.394</v>
      </c>
      <c r="J83" s="18">
        <f t="shared" si="33"/>
        <v>954.64299999999992</v>
      </c>
      <c r="K83" s="18">
        <f t="shared" si="33"/>
        <v>947.44899999999996</v>
      </c>
      <c r="L83" s="18">
        <f t="shared" si="33"/>
        <v>1030.4480000000001</v>
      </c>
      <c r="M83" s="18">
        <f t="shared" si="33"/>
        <v>1193.9769999999999</v>
      </c>
    </row>
    <row r="84" spans="1:13" ht="12.75">
      <c r="A84" s="23" t="s">
        <v>27</v>
      </c>
      <c r="B84" s="21">
        <v>296.976</v>
      </c>
      <c r="C84" s="22">
        <v>303.08100000000002</v>
      </c>
      <c r="D84" s="22">
        <v>338.09699999999998</v>
      </c>
      <c r="E84" s="22">
        <v>384.012</v>
      </c>
      <c r="F84" s="22">
        <v>403.05399999999997</v>
      </c>
      <c r="G84" s="22">
        <v>425.86799999999999</v>
      </c>
      <c r="H84" s="22">
        <f>439.423-0.0004</f>
        <v>439.42259999999999</v>
      </c>
      <c r="I84" s="22">
        <v>456.83699999999999</v>
      </c>
      <c r="J84" s="22">
        <v>452.66199999999998</v>
      </c>
      <c r="K84" s="22">
        <v>414.09699999999998</v>
      </c>
      <c r="L84" s="22">
        <v>449.35500000000002</v>
      </c>
      <c r="M84" s="22">
        <v>480.57100000000003</v>
      </c>
    </row>
    <row r="85" spans="1:13" ht="12.75">
      <c r="A85" s="23" t="s">
        <v>28</v>
      </c>
      <c r="B85" s="21">
        <v>179.27600000000001</v>
      </c>
      <c r="C85" s="22">
        <v>199.75</v>
      </c>
      <c r="D85" s="22">
        <v>198.53399999999999</v>
      </c>
      <c r="E85" s="22">
        <v>197.24600000000001</v>
      </c>
      <c r="F85" s="22">
        <v>215.51</v>
      </c>
      <c r="G85" s="22">
        <v>214.77600000000001</v>
      </c>
      <c r="H85" s="22">
        <v>229.23</v>
      </c>
      <c r="I85" s="22">
        <v>239.69200000000001</v>
      </c>
      <c r="J85" s="22">
        <v>187.63800000000001</v>
      </c>
      <c r="K85" s="22">
        <v>212.89500000000001</v>
      </c>
      <c r="L85" s="22">
        <v>212.93</v>
      </c>
      <c r="M85" s="22">
        <v>259.30799999999999</v>
      </c>
    </row>
    <row r="86" spans="1:13" ht="12.75">
      <c r="A86" s="23" t="s">
        <v>54</v>
      </c>
      <c r="B86" s="21">
        <v>118.755</v>
      </c>
      <c r="C86" s="20">
        <v>136.99199999999999</v>
      </c>
      <c r="D86" s="20">
        <v>150.797</v>
      </c>
      <c r="E86" s="20">
        <v>160.81200000000001</v>
      </c>
      <c r="F86" s="20">
        <v>164.08199999999999</v>
      </c>
      <c r="G86" s="20">
        <v>172.72499999999999</v>
      </c>
      <c r="H86" s="20">
        <v>171.029</v>
      </c>
      <c r="I86" s="20">
        <v>180.47</v>
      </c>
      <c r="J86" s="20">
        <v>153.47300000000001</v>
      </c>
      <c r="K86" s="20">
        <v>153.273</v>
      </c>
      <c r="L86" s="20">
        <v>169.67599999999999</v>
      </c>
      <c r="M86" s="20">
        <v>203.32300000000001</v>
      </c>
    </row>
    <row r="87" spans="1:13" ht="12.75">
      <c r="A87" s="23" t="s">
        <v>55</v>
      </c>
      <c r="B87" s="21">
        <v>58.942</v>
      </c>
      <c r="C87" s="22">
        <v>84.06</v>
      </c>
      <c r="D87" s="22">
        <v>87.484999999999999</v>
      </c>
      <c r="E87" s="22">
        <v>93.17</v>
      </c>
      <c r="F87" s="22">
        <v>104.471</v>
      </c>
      <c r="G87" s="22">
        <v>112.5</v>
      </c>
      <c r="H87" s="22">
        <v>119.789</v>
      </c>
      <c r="I87" s="22">
        <v>123.31100000000001</v>
      </c>
      <c r="J87" s="22">
        <v>72.167000000000002</v>
      </c>
      <c r="K87" s="22">
        <v>68.835999999999999</v>
      </c>
      <c r="L87" s="22">
        <v>101.729</v>
      </c>
      <c r="M87" s="22">
        <v>140.215</v>
      </c>
    </row>
    <row r="88" spans="1:13" ht="12.75">
      <c r="A88" s="23" t="s">
        <v>56</v>
      </c>
      <c r="B88" s="21">
        <v>53.685000000000002</v>
      </c>
      <c r="C88" s="22">
        <v>53.503999999999998</v>
      </c>
      <c r="D88" s="22">
        <v>64.411000000000001</v>
      </c>
      <c r="E88" s="22">
        <v>77.198999999999998</v>
      </c>
      <c r="F88" s="22">
        <v>83.486000000000004</v>
      </c>
      <c r="G88" s="22">
        <v>94.671999999999997</v>
      </c>
      <c r="H88" s="22">
        <v>98.747</v>
      </c>
      <c r="I88" s="22">
        <v>92.084000000000003</v>
      </c>
      <c r="J88" s="22">
        <v>88.703000000000003</v>
      </c>
      <c r="K88" s="22">
        <v>98.347999999999999</v>
      </c>
      <c r="L88" s="22">
        <v>96.757999999999996</v>
      </c>
      <c r="M88" s="22">
        <v>110.56</v>
      </c>
    </row>
    <row r="89" spans="1:13" ht="12.75">
      <c r="A89" s="25"/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13" s="44" customFormat="1" ht="12.75">
      <c r="A90" s="15" t="s">
        <v>57</v>
      </c>
      <c r="B90" s="26">
        <v>144.499</v>
      </c>
      <c r="C90" s="18">
        <v>222.285</v>
      </c>
      <c r="D90" s="18">
        <v>296.38</v>
      </c>
      <c r="E90" s="18">
        <v>350.23599999999999</v>
      </c>
      <c r="F90" s="18">
        <v>227.31299999999999</v>
      </c>
      <c r="G90" s="18">
        <v>151.87799999999999</v>
      </c>
      <c r="H90" s="18">
        <v>168.417</v>
      </c>
      <c r="I90" s="18">
        <v>252.43299999999999</v>
      </c>
      <c r="J90" s="18">
        <v>325.41899999999998</v>
      </c>
      <c r="K90" s="18">
        <v>251.13399999999999</v>
      </c>
      <c r="L90" s="18">
        <v>346.798</v>
      </c>
      <c r="M90" s="18">
        <v>383.16300000000001</v>
      </c>
    </row>
    <row r="91" spans="1:13" s="44" customFormat="1" ht="12.75">
      <c r="A91" s="13"/>
      <c r="B91" s="26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 s="44" customFormat="1" ht="18" customHeight="1">
      <c r="A92" s="27" t="s">
        <v>33</v>
      </c>
      <c r="B92" s="28">
        <f t="shared" ref="B92:M92" si="34">B70-B83</f>
        <v>106.72799999999995</v>
      </c>
      <c r="C92" s="28">
        <f t="shared" si="34"/>
        <v>88.517999999999915</v>
      </c>
      <c r="D92" s="28">
        <f t="shared" si="34"/>
        <v>121.47599999999989</v>
      </c>
      <c r="E92" s="28">
        <f t="shared" si="34"/>
        <v>60.447000000000003</v>
      </c>
      <c r="F92" s="28">
        <f t="shared" si="34"/>
        <v>33.425999999999931</v>
      </c>
      <c r="G92" s="28">
        <f t="shared" si="34"/>
        <v>58.89999999999975</v>
      </c>
      <c r="H92" s="28">
        <f t="shared" si="34"/>
        <v>85.898400000000038</v>
      </c>
      <c r="I92" s="28">
        <f t="shared" si="34"/>
        <v>49.554000000000087</v>
      </c>
      <c r="J92" s="28">
        <f t="shared" si="34"/>
        <v>-80.049999999999955</v>
      </c>
      <c r="K92" s="28">
        <f t="shared" si="34"/>
        <v>217.79300000000023</v>
      </c>
      <c r="L92" s="28">
        <f t="shared" si="34"/>
        <v>280.21199999999999</v>
      </c>
      <c r="M92" s="28">
        <f t="shared" si="34"/>
        <v>208.36300000000006</v>
      </c>
    </row>
    <row r="93" spans="1:13" s="44" customFormat="1" ht="18" customHeight="1">
      <c r="A93" s="27" t="s">
        <v>34</v>
      </c>
      <c r="B93" s="28">
        <f t="shared" ref="B93:M93" si="35">B69-(B82-B87)</f>
        <v>47.131999999999948</v>
      </c>
      <c r="C93" s="28">
        <f t="shared" si="35"/>
        <v>27.642999999999915</v>
      </c>
      <c r="D93" s="28">
        <f t="shared" si="35"/>
        <v>-42.625000000000341</v>
      </c>
      <c r="E93" s="28">
        <f t="shared" si="35"/>
        <v>-168.78099999999995</v>
      </c>
      <c r="F93" s="28">
        <f t="shared" si="35"/>
        <v>-41.313000000000102</v>
      </c>
      <c r="G93" s="28">
        <f t="shared" si="35"/>
        <v>51.180999999999585</v>
      </c>
      <c r="H93" s="28">
        <f t="shared" si="35"/>
        <v>79.943800000000238</v>
      </c>
      <c r="I93" s="28">
        <f t="shared" si="35"/>
        <v>-53.619999999999891</v>
      </c>
      <c r="J93" s="28">
        <f t="shared" si="35"/>
        <v>-290.63800000000003</v>
      </c>
      <c r="K93" s="28">
        <f t="shared" si="35"/>
        <v>73.413000000000466</v>
      </c>
      <c r="L93" s="28">
        <f t="shared" si="35"/>
        <v>69.396000000000186</v>
      </c>
      <c r="M93" s="28">
        <f t="shared" si="35"/>
        <v>-10.224999999999909</v>
      </c>
    </row>
    <row r="94" spans="1:13" ht="18" customHeight="1">
      <c r="A94" s="27" t="s">
        <v>35</v>
      </c>
      <c r="B94" s="29">
        <f t="shared" ref="B94:M94" si="36">B69-B82</f>
        <v>-11.810000000000059</v>
      </c>
      <c r="C94" s="29">
        <f t="shared" si="36"/>
        <v>-56.41700000000003</v>
      </c>
      <c r="D94" s="29">
        <f t="shared" si="36"/>
        <v>-130.11000000000024</v>
      </c>
      <c r="E94" s="29">
        <f t="shared" si="36"/>
        <v>-261.95100000000002</v>
      </c>
      <c r="F94" s="29">
        <f t="shared" si="36"/>
        <v>-145.78400000000011</v>
      </c>
      <c r="G94" s="29">
        <f t="shared" si="36"/>
        <v>-61.319000000000415</v>
      </c>
      <c r="H94" s="29">
        <f t="shared" si="36"/>
        <v>-39.84519999999975</v>
      </c>
      <c r="I94" s="29">
        <f t="shared" si="36"/>
        <v>-176.93099999999981</v>
      </c>
      <c r="J94" s="29">
        <f t="shared" si="36"/>
        <v>-362.80499999999995</v>
      </c>
      <c r="K94" s="29">
        <f t="shared" si="36"/>
        <v>4.5770000000004529</v>
      </c>
      <c r="L94" s="29">
        <f t="shared" si="36"/>
        <v>-32.332999999999856</v>
      </c>
      <c r="M94" s="29">
        <f t="shared" si="36"/>
        <v>-150.43999999999983</v>
      </c>
    </row>
    <row r="95" spans="1:13" ht="12.75">
      <c r="A95" s="11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</row>
    <row r="96" spans="1:13" ht="12.75">
      <c r="A96" s="11"/>
      <c r="B96" s="3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</row>
    <row r="97" spans="1:13" s="44" customFormat="1" ht="12.75">
      <c r="A97" s="13" t="s">
        <v>36</v>
      </c>
      <c r="B97" s="16">
        <f t="shared" ref="B97:M97" si="37">SUM(B99,B100,B104)</f>
        <v>11.81</v>
      </c>
      <c r="C97" s="18">
        <f t="shared" si="37"/>
        <v>56.417999999999978</v>
      </c>
      <c r="D97" s="18">
        <f t="shared" si="37"/>
        <v>130.11000000000001</v>
      </c>
      <c r="E97" s="18">
        <f t="shared" si="37"/>
        <v>261.952</v>
      </c>
      <c r="F97" s="18">
        <f t="shared" si="37"/>
        <v>145.78399999999999</v>
      </c>
      <c r="G97" s="18">
        <f t="shared" si="37"/>
        <v>61.319000000000017</v>
      </c>
      <c r="H97" s="18">
        <f t="shared" si="37"/>
        <v>39.844999999999999</v>
      </c>
      <c r="I97" s="18">
        <f t="shared" si="37"/>
        <v>176.93099999999998</v>
      </c>
      <c r="J97" s="18">
        <f t="shared" si="37"/>
        <v>362.80499999999995</v>
      </c>
      <c r="K97" s="18">
        <f t="shared" si="37"/>
        <v>-4.5760000000000129</v>
      </c>
      <c r="L97" s="18">
        <f t="shared" si="37"/>
        <v>32.332000000000001</v>
      </c>
      <c r="M97" s="18">
        <f t="shared" si="37"/>
        <v>317.17900000000003</v>
      </c>
    </row>
    <row r="98" spans="1:13" ht="12.75">
      <c r="A98" s="11"/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</row>
    <row r="99" spans="1:13" ht="12.75">
      <c r="A99" s="11" t="s">
        <v>37</v>
      </c>
      <c r="B99" s="21">
        <v>54.881</v>
      </c>
      <c r="C99" s="22">
        <v>174.559</v>
      </c>
      <c r="D99" s="22">
        <v>105.85599999999999</v>
      </c>
      <c r="E99" s="22">
        <v>68.488</v>
      </c>
      <c r="F99" s="22">
        <v>78.126000000000005</v>
      </c>
      <c r="G99" s="22">
        <v>61.677</v>
      </c>
      <c r="H99" s="22">
        <v>18.285</v>
      </c>
      <c r="I99" s="22">
        <v>74.221999999999994</v>
      </c>
      <c r="J99" s="22">
        <v>186.64599999999999</v>
      </c>
      <c r="K99" s="22">
        <v>68.837999999999994</v>
      </c>
      <c r="L99" s="22">
        <v>54.344999999999999</v>
      </c>
      <c r="M99" s="22">
        <v>89.403999999999996</v>
      </c>
    </row>
    <row r="100" spans="1:13" ht="12.75">
      <c r="A100" s="11" t="s">
        <v>38</v>
      </c>
      <c r="B100" s="24">
        <f t="shared" ref="B100:M100" si="38">B101+B102+B103</f>
        <v>-35.064</v>
      </c>
      <c r="C100" s="33">
        <f t="shared" si="38"/>
        <v>-119.63800000000002</v>
      </c>
      <c r="D100" s="33">
        <f t="shared" si="38"/>
        <v>29.764000000000003</v>
      </c>
      <c r="E100" s="33">
        <f t="shared" si="38"/>
        <v>336.77800000000002</v>
      </c>
      <c r="F100" s="33">
        <f t="shared" si="38"/>
        <v>250.15799999999999</v>
      </c>
      <c r="G100" s="33">
        <f t="shared" si="38"/>
        <v>302.37700000000001</v>
      </c>
      <c r="H100" s="33">
        <f t="shared" si="38"/>
        <v>-7.4819999999999993</v>
      </c>
      <c r="I100" s="33">
        <f t="shared" si="38"/>
        <v>72.062999999999988</v>
      </c>
      <c r="J100" s="33">
        <f t="shared" si="38"/>
        <v>171.39400000000001</v>
      </c>
      <c r="K100" s="33">
        <f t="shared" si="38"/>
        <v>-86.549000000000007</v>
      </c>
      <c r="L100" s="33">
        <f t="shared" si="38"/>
        <v>19.716999999999999</v>
      </c>
      <c r="M100" s="33">
        <f t="shared" si="38"/>
        <v>224.37300000000002</v>
      </c>
    </row>
    <row r="101" spans="1:13" ht="12.75">
      <c r="A101" s="11" t="s">
        <v>39</v>
      </c>
      <c r="B101" s="21">
        <v>4.234</v>
      </c>
      <c r="C101" s="22">
        <v>-15.253</v>
      </c>
      <c r="D101" s="22">
        <v>-1.528</v>
      </c>
      <c r="E101" s="22">
        <v>23.512</v>
      </c>
      <c r="F101" s="22">
        <v>51.405999999999999</v>
      </c>
      <c r="G101" s="22">
        <v>124.32899999999999</v>
      </c>
      <c r="H101" s="22">
        <v>-28.314</v>
      </c>
      <c r="I101" s="22">
        <v>-46.225000000000001</v>
      </c>
      <c r="J101" s="22">
        <v>75.438999999999993</v>
      </c>
      <c r="K101" s="22">
        <v>-99.605000000000004</v>
      </c>
      <c r="L101" s="22">
        <v>-23.71</v>
      </c>
      <c r="M101" s="22">
        <v>132.83600000000001</v>
      </c>
    </row>
    <row r="102" spans="1:13" ht="12.75">
      <c r="A102" s="11" t="s">
        <v>40</v>
      </c>
      <c r="B102" s="21">
        <v>-40.56</v>
      </c>
      <c r="C102" s="22">
        <v>-114.429</v>
      </c>
      <c r="D102" s="22">
        <v>12.047000000000001</v>
      </c>
      <c r="E102" s="22">
        <v>313.91000000000003</v>
      </c>
      <c r="F102" s="22">
        <v>128.50899999999999</v>
      </c>
      <c r="G102" s="22">
        <v>-39.805</v>
      </c>
      <c r="H102" s="22">
        <v>7.0330000000000004</v>
      </c>
      <c r="I102" s="22">
        <v>95.066999999999993</v>
      </c>
      <c r="J102" s="22">
        <v>65.510000000000005</v>
      </c>
      <c r="K102" s="22">
        <v>31.742000000000001</v>
      </c>
      <c r="L102" s="22">
        <v>31.98</v>
      </c>
      <c r="M102" s="22">
        <v>99.122</v>
      </c>
    </row>
    <row r="103" spans="1:13" ht="12.75">
      <c r="A103" s="11" t="s">
        <v>41</v>
      </c>
      <c r="B103" s="21">
        <v>1.262</v>
      </c>
      <c r="C103" s="22">
        <v>10.044</v>
      </c>
      <c r="D103" s="22">
        <v>19.245000000000001</v>
      </c>
      <c r="E103" s="22">
        <v>-0.64400000000000002</v>
      </c>
      <c r="F103" s="22">
        <f>65.505+4.738</f>
        <v>70.242999999999995</v>
      </c>
      <c r="G103" s="22">
        <f>124.853+2+91</f>
        <v>217.85300000000001</v>
      </c>
      <c r="H103" s="22">
        <f>(-0.276+14.075)</f>
        <v>13.798999999999999</v>
      </c>
      <c r="I103" s="22">
        <v>23.221</v>
      </c>
      <c r="J103" s="22">
        <v>30.445</v>
      </c>
      <c r="K103" s="22">
        <v>-18.686</v>
      </c>
      <c r="L103" s="22">
        <v>11.446999999999999</v>
      </c>
      <c r="M103" s="22">
        <v>-7.585</v>
      </c>
    </row>
    <row r="104" spans="1:13" ht="12.75">
      <c r="A104" s="11" t="s">
        <v>31</v>
      </c>
      <c r="B104" s="21">
        <v>-8.0069999999999997</v>
      </c>
      <c r="C104" s="22">
        <v>1.4970000000000001</v>
      </c>
      <c r="D104" s="22">
        <v>-5.51</v>
      </c>
      <c r="E104" s="22">
        <f>(-8.005)+(-70.221)+(-65.088)</f>
        <v>-143.31399999999999</v>
      </c>
      <c r="F104" s="22">
        <f>14.022+(-196.522)</f>
        <v>-182.5</v>
      </c>
      <c r="G104" s="22">
        <f>-94.419+(-208.316)</f>
        <v>-302.73500000000001</v>
      </c>
      <c r="H104" s="22">
        <v>29.042000000000002</v>
      </c>
      <c r="I104" s="22">
        <v>30.646000000000001</v>
      </c>
      <c r="J104" s="22">
        <v>4.7649999999999997</v>
      </c>
      <c r="K104" s="22">
        <v>13.135</v>
      </c>
      <c r="L104" s="22">
        <v>-41.73</v>
      </c>
      <c r="M104" s="22">
        <v>3.4020000000000001</v>
      </c>
    </row>
    <row r="105" spans="1:13" ht="13.5" thickBo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</row>
    <row r="106" spans="1:13" ht="12.75">
      <c r="A106" s="37" t="s">
        <v>42</v>
      </c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</row>
    <row r="107" spans="1:13" ht="12.75">
      <c r="A107" s="39" t="s">
        <v>43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</row>
    <row r="108" spans="1:13">
      <c r="A108" s="39" t="s">
        <v>44</v>
      </c>
    </row>
    <row r="109" spans="1:13">
      <c r="A109" s="39" t="s">
        <v>45</v>
      </c>
    </row>
    <row r="110" spans="1:13">
      <c r="A110" s="39" t="s">
        <v>46</v>
      </c>
    </row>
    <row r="111" spans="1:13">
      <c r="A111" s="39" t="s">
        <v>47</v>
      </c>
    </row>
    <row r="112" spans="1:13">
      <c r="A112" s="39" t="s">
        <v>48</v>
      </c>
    </row>
    <row r="113" spans="1:13">
      <c r="A113" s="39" t="s">
        <v>49</v>
      </c>
    </row>
    <row r="114" spans="1:13">
      <c r="A114" s="39" t="s">
        <v>50</v>
      </c>
    </row>
    <row r="115" spans="1:13">
      <c r="A115" s="42"/>
    </row>
    <row r="116" spans="1:13">
      <c r="A116" s="42" t="s">
        <v>51</v>
      </c>
    </row>
    <row r="117" spans="1:13">
      <c r="A117" s="42" t="s">
        <v>60</v>
      </c>
    </row>
    <row r="118" spans="1:13">
      <c r="A118" s="46" t="s">
        <v>58</v>
      </c>
    </row>
    <row r="119" spans="1:13">
      <c r="A119" s="42" t="s">
        <v>61</v>
      </c>
    </row>
    <row r="120" spans="1:13">
      <c r="A120" s="42"/>
    </row>
    <row r="121" spans="1:13">
      <c r="A121" s="47"/>
    </row>
    <row r="123" spans="1:13">
      <c r="A123" s="1" t="s">
        <v>0</v>
      </c>
    </row>
    <row r="124" spans="1:13">
      <c r="A124" s="1" t="s">
        <v>1</v>
      </c>
      <c r="B124" s="6"/>
    </row>
    <row r="125" spans="1:13">
      <c r="A125" s="1"/>
      <c r="B125" s="6"/>
    </row>
    <row r="126" spans="1:13" ht="12.75">
      <c r="A126" s="1" t="s">
        <v>59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ht="19.5" customHeight="1" thickBot="1">
      <c r="A127" s="8" t="s">
        <v>3</v>
      </c>
      <c r="B127" s="9" t="s">
        <v>4</v>
      </c>
      <c r="C127" s="9" t="s">
        <v>5</v>
      </c>
      <c r="D127" s="9" t="s">
        <v>6</v>
      </c>
      <c r="E127" s="9" t="s">
        <v>7</v>
      </c>
      <c r="F127" s="9" t="s">
        <v>8</v>
      </c>
      <c r="G127" s="9" t="s">
        <v>9</v>
      </c>
      <c r="H127" s="9" t="s">
        <v>62</v>
      </c>
      <c r="I127" s="9" t="s">
        <v>10</v>
      </c>
      <c r="J127" s="9" t="s">
        <v>11</v>
      </c>
      <c r="K127" s="9" t="s">
        <v>12</v>
      </c>
      <c r="L127" s="9" t="s">
        <v>13</v>
      </c>
      <c r="M127" s="9" t="s">
        <v>14</v>
      </c>
    </row>
    <row r="128" spans="1:13">
      <c r="A128" s="10"/>
      <c r="B128" s="12"/>
    </row>
    <row r="129" spans="1:13" ht="12.75">
      <c r="A129" s="13" t="s">
        <v>15</v>
      </c>
      <c r="B129" s="14">
        <f t="shared" ref="B129:M129" si="39">SUM(B130,B138,B140)</f>
        <v>420.16149999999999</v>
      </c>
      <c r="C129" s="14">
        <f t="shared" si="39"/>
        <v>471.6275</v>
      </c>
      <c r="D129" s="14">
        <f t="shared" si="39"/>
        <v>502.79699999999997</v>
      </c>
      <c r="E129" s="14">
        <f t="shared" si="39"/>
        <v>500.36199999999997</v>
      </c>
      <c r="F129" s="14">
        <f t="shared" si="39"/>
        <v>526.06599999999992</v>
      </c>
      <c r="G129" s="14">
        <f t="shared" si="39"/>
        <v>555.54999999999984</v>
      </c>
      <c r="H129" s="14">
        <f t="shared" si="39"/>
        <v>593.39470000000006</v>
      </c>
      <c r="I129" s="14">
        <f t="shared" si="39"/>
        <v>583.94800000000009</v>
      </c>
      <c r="J129" s="14">
        <f t="shared" si="39"/>
        <v>458.62849999999997</v>
      </c>
      <c r="K129" s="14">
        <f t="shared" si="39"/>
        <v>601.58000000000015</v>
      </c>
      <c r="L129" s="14">
        <f t="shared" si="39"/>
        <v>672.45650000000012</v>
      </c>
      <c r="M129" s="14">
        <f t="shared" si="39"/>
        <v>713.35</v>
      </c>
    </row>
    <row r="130" spans="1:13" ht="12.75">
      <c r="A130" s="15" t="s">
        <v>16</v>
      </c>
      <c r="B130" s="18">
        <f t="shared" ref="B130:M130" si="40">B70/2</f>
        <v>407.18099999999998</v>
      </c>
      <c r="C130" s="18">
        <f t="shared" si="40"/>
        <v>432.95249999999999</v>
      </c>
      <c r="D130" s="18">
        <f t="shared" si="40"/>
        <v>480.4</v>
      </c>
      <c r="E130" s="18">
        <f t="shared" si="40"/>
        <v>486.44299999999998</v>
      </c>
      <c r="F130" s="18">
        <f t="shared" si="40"/>
        <v>502.01449999999994</v>
      </c>
      <c r="G130" s="18">
        <f t="shared" si="40"/>
        <v>539.7204999999999</v>
      </c>
      <c r="H130" s="18">
        <f t="shared" si="40"/>
        <v>572.05799999999999</v>
      </c>
      <c r="I130" s="18">
        <f t="shared" si="40"/>
        <v>570.97400000000005</v>
      </c>
      <c r="J130" s="18">
        <f t="shared" si="40"/>
        <v>437.29649999999998</v>
      </c>
      <c r="K130" s="18">
        <f t="shared" si="40"/>
        <v>582.62100000000009</v>
      </c>
      <c r="L130" s="18">
        <f t="shared" si="40"/>
        <v>655.33000000000004</v>
      </c>
      <c r="M130" s="18">
        <f t="shared" si="40"/>
        <v>701.17</v>
      </c>
    </row>
    <row r="131" spans="1:13" ht="12.75">
      <c r="A131" s="19" t="s">
        <v>17</v>
      </c>
      <c r="B131" s="21">
        <f t="shared" ref="B131:M131" si="41">B71/2</f>
        <v>353.4015</v>
      </c>
      <c r="C131" s="22">
        <f t="shared" si="41"/>
        <v>376.24700000000001</v>
      </c>
      <c r="D131" s="22">
        <f t="shared" si="41"/>
        <v>424.68149999999997</v>
      </c>
      <c r="E131" s="22">
        <f t="shared" si="41"/>
        <v>432.149</v>
      </c>
      <c r="F131" s="22">
        <f t="shared" si="41"/>
        <v>462.44899999999996</v>
      </c>
      <c r="G131" s="22">
        <f t="shared" si="41"/>
        <v>483.72299999999996</v>
      </c>
      <c r="H131" s="22">
        <f t="shared" si="41"/>
        <v>517.10599999999999</v>
      </c>
      <c r="I131" s="22">
        <f t="shared" si="41"/>
        <v>522.90550000000007</v>
      </c>
      <c r="J131" s="22">
        <f t="shared" si="41"/>
        <v>394.572</v>
      </c>
      <c r="K131" s="22">
        <f t="shared" si="41"/>
        <v>544.29150000000004</v>
      </c>
      <c r="L131" s="22">
        <f t="shared" si="41"/>
        <v>607.86300000000006</v>
      </c>
      <c r="M131" s="22">
        <f t="shared" si="41"/>
        <v>662.56349999999998</v>
      </c>
    </row>
    <row r="132" spans="1:13" ht="12.75">
      <c r="A132" s="23" t="s">
        <v>18</v>
      </c>
      <c r="B132" s="21">
        <f t="shared" ref="B132:M132" si="42">B72/2</f>
        <v>117.932</v>
      </c>
      <c r="C132" s="22">
        <f t="shared" si="42"/>
        <v>123.518</v>
      </c>
      <c r="D132" s="22">
        <f t="shared" si="42"/>
        <v>136.91499999999999</v>
      </c>
      <c r="E132" s="22">
        <f t="shared" si="42"/>
        <v>127.8215</v>
      </c>
      <c r="F132" s="22">
        <f t="shared" si="42"/>
        <v>130.8535</v>
      </c>
      <c r="G132" s="22">
        <f t="shared" si="42"/>
        <v>135.11150000000001</v>
      </c>
      <c r="H132" s="22">
        <f t="shared" si="42"/>
        <v>143.78899999999999</v>
      </c>
      <c r="I132" s="22">
        <f t="shared" si="42"/>
        <v>146.24</v>
      </c>
      <c r="J132" s="22">
        <f t="shared" si="42"/>
        <v>108.40649999999999</v>
      </c>
      <c r="K132" s="22">
        <f t="shared" si="42"/>
        <v>140.0095</v>
      </c>
      <c r="L132" s="22">
        <f t="shared" si="42"/>
        <v>179.23949999999999</v>
      </c>
      <c r="M132" s="22">
        <f t="shared" si="42"/>
        <v>176.3905</v>
      </c>
    </row>
    <row r="133" spans="1:13" ht="12.75">
      <c r="A133" s="23" t="s">
        <v>19</v>
      </c>
      <c r="B133" s="21">
        <f t="shared" ref="B133:M133" si="43">B73/2</f>
        <v>2.4485000000000001</v>
      </c>
      <c r="C133" s="22">
        <f t="shared" si="43"/>
        <v>2.9965000000000002</v>
      </c>
      <c r="D133" s="22">
        <f t="shared" si="43"/>
        <v>2.766</v>
      </c>
      <c r="E133" s="22">
        <f t="shared" si="43"/>
        <v>2.7284999999999999</v>
      </c>
      <c r="F133" s="22">
        <f t="shared" si="43"/>
        <v>3.3995000000000002</v>
      </c>
      <c r="G133" s="22">
        <f t="shared" si="43"/>
        <v>3.1920000000000002</v>
      </c>
      <c r="H133" s="22">
        <f t="shared" si="43"/>
        <v>2.7625000000000002</v>
      </c>
      <c r="I133" s="22">
        <f t="shared" si="43"/>
        <v>3.4085000000000001</v>
      </c>
      <c r="J133" s="22">
        <f t="shared" si="43"/>
        <v>3.3864999999999998</v>
      </c>
      <c r="K133" s="22">
        <f t="shared" si="43"/>
        <v>4.3055000000000003</v>
      </c>
      <c r="L133" s="22">
        <f t="shared" si="43"/>
        <v>3.8769999999999998</v>
      </c>
      <c r="M133" s="22">
        <f t="shared" si="43"/>
        <v>3.0219999999999998</v>
      </c>
    </row>
    <row r="134" spans="1:13" ht="12.75">
      <c r="A134" s="23" t="s">
        <v>20</v>
      </c>
      <c r="B134" s="21">
        <f t="shared" ref="B134:M134" si="44">B74/2</f>
        <v>138.637</v>
      </c>
      <c r="C134" s="22">
        <f t="shared" si="44"/>
        <v>152.7115</v>
      </c>
      <c r="D134" s="22">
        <f t="shared" si="44"/>
        <v>172.75800000000001</v>
      </c>
      <c r="E134" s="22">
        <f t="shared" si="44"/>
        <v>177.18549999999999</v>
      </c>
      <c r="F134" s="22">
        <f t="shared" si="44"/>
        <v>245.096</v>
      </c>
      <c r="G134" s="22">
        <f t="shared" si="44"/>
        <v>266.51549999999997</v>
      </c>
      <c r="H134" s="22">
        <f t="shared" si="44"/>
        <v>288.64920000000001</v>
      </c>
      <c r="I134" s="22">
        <f t="shared" si="44"/>
        <v>292.53250000000003</v>
      </c>
      <c r="J134" s="22">
        <f t="shared" si="44"/>
        <v>219.67250000000001</v>
      </c>
      <c r="K134" s="22">
        <f t="shared" si="44"/>
        <v>308.04649999999998</v>
      </c>
      <c r="L134" s="22">
        <f t="shared" si="44"/>
        <v>322.17700000000002</v>
      </c>
      <c r="M134" s="22">
        <f t="shared" si="44"/>
        <v>375.596</v>
      </c>
    </row>
    <row r="135" spans="1:13" ht="12.75">
      <c r="A135" s="23" t="s">
        <v>21</v>
      </c>
      <c r="B135" s="21">
        <f t="shared" ref="B135:M135" si="45">B75/2</f>
        <v>94.384</v>
      </c>
      <c r="C135" s="22">
        <f t="shared" si="45"/>
        <v>97.021000000000001</v>
      </c>
      <c r="D135" s="22">
        <f t="shared" si="45"/>
        <v>112.24250000000001</v>
      </c>
      <c r="E135" s="22">
        <f t="shared" si="45"/>
        <v>124.4135</v>
      </c>
      <c r="F135" s="22">
        <f t="shared" si="45"/>
        <v>83.1</v>
      </c>
      <c r="G135" s="22">
        <f t="shared" si="45"/>
        <v>78.903999999999996</v>
      </c>
      <c r="H135" s="22">
        <f t="shared" si="45"/>
        <v>81.905000000000001</v>
      </c>
      <c r="I135" s="22">
        <f t="shared" si="45"/>
        <v>80.724500000000006</v>
      </c>
      <c r="J135" s="22">
        <f t="shared" si="45"/>
        <v>63.106499999999997</v>
      </c>
      <c r="K135" s="22">
        <f t="shared" si="45"/>
        <v>91.93</v>
      </c>
      <c r="L135" s="22">
        <f t="shared" si="45"/>
        <v>102.56950000000001</v>
      </c>
      <c r="M135" s="22">
        <f t="shared" si="45"/>
        <v>107.55500000000001</v>
      </c>
    </row>
    <row r="136" spans="1:13" ht="19.5" customHeight="1">
      <c r="A136" s="19" t="s">
        <v>22</v>
      </c>
      <c r="B136" s="21">
        <f t="shared" ref="B136:M136" si="46">B76/2</f>
        <v>53.779499999999999</v>
      </c>
      <c r="C136" s="22">
        <f t="shared" si="46"/>
        <v>56.705500000000001</v>
      </c>
      <c r="D136" s="22">
        <f t="shared" si="46"/>
        <v>55.718499999999999</v>
      </c>
      <c r="E136" s="22">
        <f t="shared" si="46"/>
        <v>54.293999999999997</v>
      </c>
      <c r="F136" s="22">
        <f t="shared" si="46"/>
        <v>39.5655</v>
      </c>
      <c r="G136" s="22">
        <f t="shared" si="46"/>
        <v>55.997500000000002</v>
      </c>
      <c r="H136" s="22">
        <f t="shared" si="46"/>
        <v>54.951999999999998</v>
      </c>
      <c r="I136" s="22">
        <f t="shared" si="46"/>
        <v>48.0685</v>
      </c>
      <c r="J136" s="22">
        <f t="shared" si="46"/>
        <v>42.724499999999999</v>
      </c>
      <c r="K136" s="22">
        <f t="shared" si="46"/>
        <v>38.329500000000003</v>
      </c>
      <c r="L136" s="22">
        <f t="shared" si="46"/>
        <v>47.466999999999999</v>
      </c>
      <c r="M136" s="22">
        <f t="shared" si="46"/>
        <v>38.606499999999997</v>
      </c>
    </row>
    <row r="137" spans="1:13" ht="12.75">
      <c r="A137" s="25"/>
      <c r="B137" s="21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</row>
    <row r="138" spans="1:13" ht="12.75">
      <c r="A138" s="15" t="s">
        <v>23</v>
      </c>
      <c r="B138" s="26">
        <f t="shared" ref="B138:M138" si="47">B78/2</f>
        <v>2.3094999999999999</v>
      </c>
      <c r="C138" s="18">
        <f t="shared" si="47"/>
        <v>2.6964999999999999</v>
      </c>
      <c r="D138" s="18">
        <f t="shared" si="47"/>
        <v>2.8134999999999999</v>
      </c>
      <c r="E138" s="18">
        <f t="shared" si="47"/>
        <v>3.1295000000000002</v>
      </c>
      <c r="F138" s="18">
        <f t="shared" si="47"/>
        <v>1.2609999999999999</v>
      </c>
      <c r="G138" s="18">
        <f t="shared" si="47"/>
        <v>0.89949999999999997</v>
      </c>
      <c r="H138" s="18">
        <f t="shared" si="47"/>
        <v>2.8450000000000002</v>
      </c>
      <c r="I138" s="18">
        <f t="shared" si="47"/>
        <v>2.625</v>
      </c>
      <c r="J138" s="18">
        <f t="shared" si="47"/>
        <v>8.125</v>
      </c>
      <c r="K138" s="18">
        <f t="shared" si="47"/>
        <v>2.3205</v>
      </c>
      <c r="L138" s="18">
        <f t="shared" si="47"/>
        <v>3.1230000000000002</v>
      </c>
      <c r="M138" s="18">
        <f t="shared" si="47"/>
        <v>2.7685</v>
      </c>
    </row>
    <row r="139" spans="1:13" ht="12.75">
      <c r="A139" s="15"/>
      <c r="B139" s="26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3" ht="12.75">
      <c r="A140" s="15" t="s">
        <v>24</v>
      </c>
      <c r="B140" s="26">
        <f t="shared" ref="B140:M140" si="48">B80/2</f>
        <v>10.670999999999999</v>
      </c>
      <c r="C140" s="18">
        <f t="shared" si="48"/>
        <v>35.978499999999997</v>
      </c>
      <c r="D140" s="18">
        <f t="shared" si="48"/>
        <v>19.583500000000001</v>
      </c>
      <c r="E140" s="18">
        <f t="shared" si="48"/>
        <v>10.7895</v>
      </c>
      <c r="F140" s="18">
        <f t="shared" si="48"/>
        <v>22.790500000000002</v>
      </c>
      <c r="G140" s="18">
        <f t="shared" si="48"/>
        <v>14.93</v>
      </c>
      <c r="H140" s="18">
        <f t="shared" si="48"/>
        <v>18.491699999999998</v>
      </c>
      <c r="I140" s="18">
        <f t="shared" si="48"/>
        <v>10.349</v>
      </c>
      <c r="J140" s="18">
        <f t="shared" si="48"/>
        <v>13.207000000000001</v>
      </c>
      <c r="K140" s="18">
        <f t="shared" si="48"/>
        <v>16.638500000000001</v>
      </c>
      <c r="L140" s="18">
        <f t="shared" si="48"/>
        <v>14.003500000000001</v>
      </c>
      <c r="M140" s="18">
        <f t="shared" si="48"/>
        <v>9.4115000000000002</v>
      </c>
    </row>
    <row r="141" spans="1:13" ht="12.75">
      <c r="A141" s="15"/>
      <c r="B141" s="26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</row>
    <row r="142" spans="1:13" ht="12.75">
      <c r="A142" s="13" t="s">
        <v>25</v>
      </c>
      <c r="B142" s="14">
        <f t="shared" ref="B142:I142" si="49">B143+B150</f>
        <v>426.06650000000002</v>
      </c>
      <c r="C142" s="14">
        <f t="shared" si="49"/>
        <v>499.83600000000001</v>
      </c>
      <c r="D142" s="14">
        <f t="shared" si="49"/>
        <v>567.85200000000009</v>
      </c>
      <c r="E142" s="14">
        <f t="shared" si="49"/>
        <v>631.33749999999998</v>
      </c>
      <c r="F142" s="14">
        <f t="shared" si="49"/>
        <v>598.95799999999997</v>
      </c>
      <c r="G142" s="14">
        <f t="shared" si="49"/>
        <v>586.20950000000005</v>
      </c>
      <c r="H142" s="14">
        <f t="shared" si="49"/>
        <v>613.31729999999993</v>
      </c>
      <c r="I142" s="14">
        <f t="shared" si="49"/>
        <v>672.4135</v>
      </c>
      <c r="J142" s="14">
        <f>J143+J150</f>
        <v>640.03099999999995</v>
      </c>
      <c r="K142" s="14">
        <f>K143+K150</f>
        <v>599.29149999999993</v>
      </c>
      <c r="L142" s="14">
        <f>L143+L150</f>
        <v>688.62300000000005</v>
      </c>
      <c r="M142" s="14">
        <f>M143+M150</f>
        <v>788.56999999999994</v>
      </c>
    </row>
    <row r="143" spans="1:13" ht="12.75">
      <c r="A143" s="15" t="s">
        <v>26</v>
      </c>
      <c r="B143" s="17">
        <f t="shared" ref="B143:M143" si="50">B83/2</f>
        <v>353.81700000000001</v>
      </c>
      <c r="C143" s="18">
        <f t="shared" si="50"/>
        <v>388.69350000000003</v>
      </c>
      <c r="D143" s="18">
        <f t="shared" si="50"/>
        <v>419.66200000000003</v>
      </c>
      <c r="E143" s="18">
        <f t="shared" si="50"/>
        <v>456.21949999999998</v>
      </c>
      <c r="F143" s="18">
        <f t="shared" si="50"/>
        <v>485.30149999999998</v>
      </c>
      <c r="G143" s="18">
        <f t="shared" si="50"/>
        <v>510.27050000000003</v>
      </c>
      <c r="H143" s="18">
        <f t="shared" si="50"/>
        <v>529.10879999999997</v>
      </c>
      <c r="I143" s="18">
        <f t="shared" si="50"/>
        <v>546.197</v>
      </c>
      <c r="J143" s="18">
        <f t="shared" si="50"/>
        <v>477.32149999999996</v>
      </c>
      <c r="K143" s="18">
        <f t="shared" si="50"/>
        <v>473.72449999999998</v>
      </c>
      <c r="L143" s="18">
        <f t="shared" si="50"/>
        <v>515.22400000000005</v>
      </c>
      <c r="M143" s="18">
        <f t="shared" si="50"/>
        <v>596.98849999999993</v>
      </c>
    </row>
    <row r="144" spans="1:13" ht="12.75">
      <c r="A144" s="23" t="s">
        <v>27</v>
      </c>
      <c r="B144" s="21">
        <f t="shared" ref="B144:M144" si="51">B84/2</f>
        <v>148.488</v>
      </c>
      <c r="C144" s="22">
        <f t="shared" si="51"/>
        <v>151.54050000000001</v>
      </c>
      <c r="D144" s="22">
        <f t="shared" si="51"/>
        <v>169.04849999999999</v>
      </c>
      <c r="E144" s="22">
        <f t="shared" si="51"/>
        <v>192.006</v>
      </c>
      <c r="F144" s="22">
        <f t="shared" si="51"/>
        <v>201.52699999999999</v>
      </c>
      <c r="G144" s="22">
        <f t="shared" si="51"/>
        <v>212.934</v>
      </c>
      <c r="H144" s="22">
        <f t="shared" si="51"/>
        <v>219.71129999999999</v>
      </c>
      <c r="I144" s="22">
        <f t="shared" si="51"/>
        <v>228.41849999999999</v>
      </c>
      <c r="J144" s="22">
        <f t="shared" si="51"/>
        <v>226.33099999999999</v>
      </c>
      <c r="K144" s="22">
        <f t="shared" si="51"/>
        <v>207.04849999999999</v>
      </c>
      <c r="L144" s="22">
        <f t="shared" si="51"/>
        <v>224.67750000000001</v>
      </c>
      <c r="M144" s="22">
        <f t="shared" si="51"/>
        <v>240.28550000000001</v>
      </c>
    </row>
    <row r="145" spans="1:13" ht="12.75">
      <c r="A145" s="23" t="s">
        <v>28</v>
      </c>
      <c r="B145" s="21">
        <f t="shared" ref="B145:M145" si="52">B85/2</f>
        <v>89.638000000000005</v>
      </c>
      <c r="C145" s="22">
        <f t="shared" si="52"/>
        <v>99.875</v>
      </c>
      <c r="D145" s="22">
        <f t="shared" si="52"/>
        <v>99.266999999999996</v>
      </c>
      <c r="E145" s="22">
        <f t="shared" si="52"/>
        <v>98.623000000000005</v>
      </c>
      <c r="F145" s="22">
        <f t="shared" si="52"/>
        <v>107.755</v>
      </c>
      <c r="G145" s="22">
        <f t="shared" si="52"/>
        <v>107.38800000000001</v>
      </c>
      <c r="H145" s="22">
        <f t="shared" si="52"/>
        <v>114.61499999999999</v>
      </c>
      <c r="I145" s="22">
        <f t="shared" si="52"/>
        <v>119.846</v>
      </c>
      <c r="J145" s="22">
        <f t="shared" si="52"/>
        <v>93.819000000000003</v>
      </c>
      <c r="K145" s="22">
        <f t="shared" si="52"/>
        <v>106.44750000000001</v>
      </c>
      <c r="L145" s="22">
        <f t="shared" si="52"/>
        <v>106.465</v>
      </c>
      <c r="M145" s="22">
        <f t="shared" si="52"/>
        <v>129.654</v>
      </c>
    </row>
    <row r="146" spans="1:13" ht="12.75">
      <c r="A146" s="23" t="s">
        <v>29</v>
      </c>
      <c r="B146" s="21">
        <f t="shared" ref="B146:M146" si="53">B86/2</f>
        <v>59.377499999999998</v>
      </c>
      <c r="C146" s="20">
        <f t="shared" si="53"/>
        <v>68.495999999999995</v>
      </c>
      <c r="D146" s="20">
        <f t="shared" si="53"/>
        <v>75.398499999999999</v>
      </c>
      <c r="E146" s="20">
        <f t="shared" si="53"/>
        <v>80.406000000000006</v>
      </c>
      <c r="F146" s="20">
        <f t="shared" si="53"/>
        <v>82.040999999999997</v>
      </c>
      <c r="G146" s="20">
        <f t="shared" si="53"/>
        <v>86.362499999999997</v>
      </c>
      <c r="H146" s="20">
        <f t="shared" si="53"/>
        <v>85.514499999999998</v>
      </c>
      <c r="I146" s="20">
        <f t="shared" si="53"/>
        <v>90.234999999999999</v>
      </c>
      <c r="J146" s="20">
        <f t="shared" si="53"/>
        <v>76.736500000000007</v>
      </c>
      <c r="K146" s="20">
        <f t="shared" si="53"/>
        <v>76.636499999999998</v>
      </c>
      <c r="L146" s="20">
        <f t="shared" si="53"/>
        <v>84.837999999999994</v>
      </c>
      <c r="M146" s="20">
        <f t="shared" si="53"/>
        <v>101.6615</v>
      </c>
    </row>
    <row r="147" spans="1:13" ht="12.75">
      <c r="A147" s="23" t="s">
        <v>30</v>
      </c>
      <c r="B147" s="21">
        <f t="shared" ref="B147:M147" si="54">B87/2</f>
        <v>29.471</v>
      </c>
      <c r="C147" s="22">
        <f t="shared" si="54"/>
        <v>42.03</v>
      </c>
      <c r="D147" s="22">
        <f t="shared" si="54"/>
        <v>43.7425</v>
      </c>
      <c r="E147" s="22">
        <f t="shared" si="54"/>
        <v>46.585000000000001</v>
      </c>
      <c r="F147" s="22">
        <f t="shared" si="54"/>
        <v>52.235500000000002</v>
      </c>
      <c r="G147" s="22">
        <f t="shared" si="54"/>
        <v>56.25</v>
      </c>
      <c r="H147" s="22">
        <f t="shared" si="54"/>
        <v>59.894500000000001</v>
      </c>
      <c r="I147" s="22">
        <f t="shared" si="54"/>
        <v>61.655500000000004</v>
      </c>
      <c r="J147" s="22">
        <f t="shared" si="54"/>
        <v>36.083500000000001</v>
      </c>
      <c r="K147" s="22">
        <f t="shared" si="54"/>
        <v>34.417999999999999</v>
      </c>
      <c r="L147" s="22">
        <f t="shared" si="54"/>
        <v>50.8645</v>
      </c>
      <c r="M147" s="22">
        <f t="shared" si="54"/>
        <v>70.107500000000002</v>
      </c>
    </row>
    <row r="148" spans="1:13" ht="12.75">
      <c r="A148" s="23" t="s">
        <v>31</v>
      </c>
      <c r="B148" s="21">
        <f t="shared" ref="B148:M148" si="55">B88/2</f>
        <v>26.842500000000001</v>
      </c>
      <c r="C148" s="22">
        <f t="shared" si="55"/>
        <v>26.751999999999999</v>
      </c>
      <c r="D148" s="22">
        <f t="shared" si="55"/>
        <v>32.205500000000001</v>
      </c>
      <c r="E148" s="22">
        <f t="shared" si="55"/>
        <v>38.599499999999999</v>
      </c>
      <c r="F148" s="22">
        <f t="shared" si="55"/>
        <v>41.743000000000002</v>
      </c>
      <c r="G148" s="22">
        <f t="shared" si="55"/>
        <v>47.335999999999999</v>
      </c>
      <c r="H148" s="22">
        <f t="shared" si="55"/>
        <v>49.3735</v>
      </c>
      <c r="I148" s="22">
        <f t="shared" si="55"/>
        <v>46.042000000000002</v>
      </c>
      <c r="J148" s="22">
        <f t="shared" si="55"/>
        <v>44.351500000000001</v>
      </c>
      <c r="K148" s="22">
        <f t="shared" si="55"/>
        <v>49.173999999999999</v>
      </c>
      <c r="L148" s="22">
        <f t="shared" si="55"/>
        <v>48.378999999999998</v>
      </c>
      <c r="M148" s="22">
        <f t="shared" si="55"/>
        <v>55.28</v>
      </c>
    </row>
    <row r="149" spans="1:13" ht="12.75">
      <c r="A149" s="25"/>
      <c r="B149" s="21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</row>
    <row r="150" spans="1:13" ht="12.75">
      <c r="A150" s="15" t="s">
        <v>32</v>
      </c>
      <c r="B150" s="26">
        <f t="shared" ref="B150:M150" si="56">B90/2</f>
        <v>72.249499999999998</v>
      </c>
      <c r="C150" s="18">
        <f t="shared" si="56"/>
        <v>111.1425</v>
      </c>
      <c r="D150" s="18">
        <f t="shared" si="56"/>
        <v>148.19</v>
      </c>
      <c r="E150" s="18">
        <f t="shared" si="56"/>
        <v>175.11799999999999</v>
      </c>
      <c r="F150" s="18">
        <f t="shared" si="56"/>
        <v>113.65649999999999</v>
      </c>
      <c r="G150" s="18">
        <f t="shared" si="56"/>
        <v>75.938999999999993</v>
      </c>
      <c r="H150" s="18">
        <f t="shared" si="56"/>
        <v>84.208500000000001</v>
      </c>
      <c r="I150" s="18">
        <f t="shared" si="56"/>
        <v>126.2165</v>
      </c>
      <c r="J150" s="18">
        <f t="shared" si="56"/>
        <v>162.70949999999999</v>
      </c>
      <c r="K150" s="18">
        <f t="shared" si="56"/>
        <v>125.56699999999999</v>
      </c>
      <c r="L150" s="18">
        <f t="shared" si="56"/>
        <v>173.399</v>
      </c>
      <c r="M150" s="18">
        <f t="shared" si="56"/>
        <v>191.58150000000001</v>
      </c>
    </row>
    <row r="151" spans="1:13" ht="12.75">
      <c r="A151" s="13"/>
      <c r="B151" s="26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</row>
    <row r="152" spans="1:13" ht="18" customHeight="1">
      <c r="A152" s="27" t="s">
        <v>33</v>
      </c>
      <c r="B152" s="28">
        <f t="shared" ref="B152:M152" si="57">B130-B143</f>
        <v>53.363999999999976</v>
      </c>
      <c r="C152" s="28">
        <f t="shared" si="57"/>
        <v>44.258999999999958</v>
      </c>
      <c r="D152" s="28">
        <f t="shared" si="57"/>
        <v>60.737999999999943</v>
      </c>
      <c r="E152" s="28">
        <f t="shared" si="57"/>
        <v>30.223500000000001</v>
      </c>
      <c r="F152" s="28">
        <f t="shared" si="57"/>
        <v>16.712999999999965</v>
      </c>
      <c r="G152" s="28">
        <f t="shared" si="57"/>
        <v>29.449999999999875</v>
      </c>
      <c r="H152" s="28">
        <f t="shared" si="57"/>
        <v>42.949200000000019</v>
      </c>
      <c r="I152" s="28">
        <f t="shared" si="57"/>
        <v>24.777000000000044</v>
      </c>
      <c r="J152" s="28">
        <f t="shared" si="57"/>
        <v>-40.024999999999977</v>
      </c>
      <c r="K152" s="28">
        <f t="shared" si="57"/>
        <v>108.89650000000012</v>
      </c>
      <c r="L152" s="28">
        <f t="shared" si="57"/>
        <v>140.10599999999999</v>
      </c>
      <c r="M152" s="28">
        <f t="shared" si="57"/>
        <v>104.18150000000003</v>
      </c>
    </row>
    <row r="153" spans="1:13" ht="18" customHeight="1">
      <c r="A153" s="27" t="s">
        <v>34</v>
      </c>
      <c r="B153" s="28">
        <f t="shared" ref="B153:M153" si="58">B129-(B142-B147)</f>
        <v>23.565999999999974</v>
      </c>
      <c r="C153" s="28">
        <f t="shared" si="58"/>
        <v>13.821499999999958</v>
      </c>
      <c r="D153" s="28">
        <f t="shared" si="58"/>
        <v>-21.312500000000171</v>
      </c>
      <c r="E153" s="28">
        <f t="shared" si="58"/>
        <v>-84.390499999999975</v>
      </c>
      <c r="F153" s="28">
        <f t="shared" si="58"/>
        <v>-20.656500000000051</v>
      </c>
      <c r="G153" s="28">
        <f t="shared" si="58"/>
        <v>25.590499999999793</v>
      </c>
      <c r="H153" s="28">
        <f t="shared" si="58"/>
        <v>39.971900000000119</v>
      </c>
      <c r="I153" s="28">
        <f t="shared" si="58"/>
        <v>-26.809999999999945</v>
      </c>
      <c r="J153" s="28">
        <f t="shared" si="58"/>
        <v>-145.31900000000002</v>
      </c>
      <c r="K153" s="28">
        <f t="shared" si="58"/>
        <v>36.706500000000233</v>
      </c>
      <c r="L153" s="28">
        <f t="shared" si="58"/>
        <v>34.698000000000093</v>
      </c>
      <c r="M153" s="28">
        <f t="shared" si="58"/>
        <v>-5.1124999999999545</v>
      </c>
    </row>
    <row r="154" spans="1:13" ht="18" customHeight="1">
      <c r="A154" s="27" t="s">
        <v>35</v>
      </c>
      <c r="B154" s="29">
        <f t="shared" ref="B154:M154" si="59">B129-B142</f>
        <v>-5.9050000000000296</v>
      </c>
      <c r="C154" s="29">
        <f t="shared" si="59"/>
        <v>-28.208500000000015</v>
      </c>
      <c r="D154" s="29">
        <f t="shared" si="59"/>
        <v>-65.055000000000121</v>
      </c>
      <c r="E154" s="29">
        <f t="shared" si="59"/>
        <v>-130.97550000000001</v>
      </c>
      <c r="F154" s="29">
        <f t="shared" si="59"/>
        <v>-72.892000000000053</v>
      </c>
      <c r="G154" s="29">
        <f t="shared" si="59"/>
        <v>-30.659500000000207</v>
      </c>
      <c r="H154" s="29">
        <f t="shared" si="59"/>
        <v>-19.922599999999875</v>
      </c>
      <c r="I154" s="29">
        <f t="shared" si="59"/>
        <v>-88.465499999999906</v>
      </c>
      <c r="J154" s="29">
        <f t="shared" si="59"/>
        <v>-181.40249999999997</v>
      </c>
      <c r="K154" s="29">
        <f t="shared" si="59"/>
        <v>2.2885000000002265</v>
      </c>
      <c r="L154" s="29">
        <f t="shared" si="59"/>
        <v>-16.166499999999928</v>
      </c>
      <c r="M154" s="29">
        <f t="shared" si="59"/>
        <v>-75.219999999999914</v>
      </c>
    </row>
    <row r="155" spans="1:13" ht="12.75">
      <c r="A155" s="11"/>
      <c r="B155" s="30" t="str">
        <f t="shared" ref="B155:M155" si="60">IF(B95=0,"",B95/2)</f>
        <v/>
      </c>
      <c r="C155" s="31" t="str">
        <f t="shared" si="60"/>
        <v/>
      </c>
      <c r="D155" s="31" t="str">
        <f t="shared" si="60"/>
        <v/>
      </c>
      <c r="E155" s="31" t="str">
        <f t="shared" si="60"/>
        <v/>
      </c>
      <c r="F155" s="31" t="str">
        <f t="shared" si="60"/>
        <v/>
      </c>
      <c r="G155" s="31" t="str">
        <f t="shared" si="60"/>
        <v/>
      </c>
      <c r="H155" s="31" t="str">
        <f t="shared" si="60"/>
        <v/>
      </c>
      <c r="I155" s="31" t="str">
        <f t="shared" si="60"/>
        <v/>
      </c>
      <c r="J155" s="31" t="str">
        <f t="shared" si="60"/>
        <v/>
      </c>
      <c r="K155" s="31" t="str">
        <f t="shared" si="60"/>
        <v/>
      </c>
      <c r="L155" s="31" t="str">
        <f t="shared" si="60"/>
        <v/>
      </c>
      <c r="M155" s="31" t="str">
        <f t="shared" si="60"/>
        <v/>
      </c>
    </row>
    <row r="156" spans="1:13" ht="12.75">
      <c r="A156" s="11"/>
      <c r="B156" s="3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</row>
    <row r="157" spans="1:13" ht="12.75">
      <c r="A157" s="13" t="s">
        <v>36</v>
      </c>
      <c r="B157" s="16">
        <f t="shared" ref="B157:M157" si="61">B97/2</f>
        <v>5.9050000000000002</v>
      </c>
      <c r="C157" s="18">
        <f t="shared" si="61"/>
        <v>28.208999999999989</v>
      </c>
      <c r="D157" s="18">
        <f t="shared" si="61"/>
        <v>65.055000000000007</v>
      </c>
      <c r="E157" s="18">
        <f t="shared" si="61"/>
        <v>130.976</v>
      </c>
      <c r="F157" s="18">
        <f t="shared" si="61"/>
        <v>72.891999999999996</v>
      </c>
      <c r="G157" s="18">
        <f t="shared" si="61"/>
        <v>30.659500000000008</v>
      </c>
      <c r="H157" s="18">
        <f t="shared" si="61"/>
        <v>19.922499999999999</v>
      </c>
      <c r="I157" s="18">
        <f t="shared" si="61"/>
        <v>88.465499999999992</v>
      </c>
      <c r="J157" s="18">
        <f t="shared" si="61"/>
        <v>181.40249999999997</v>
      </c>
      <c r="K157" s="18">
        <f t="shared" si="61"/>
        <v>-2.2880000000000065</v>
      </c>
      <c r="L157" s="18">
        <f t="shared" si="61"/>
        <v>16.166</v>
      </c>
      <c r="M157" s="18">
        <f t="shared" si="61"/>
        <v>158.58950000000002</v>
      </c>
    </row>
    <row r="158" spans="1:13" ht="12.75">
      <c r="A158" s="11"/>
      <c r="B158" s="21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</row>
    <row r="159" spans="1:13" ht="12.75">
      <c r="A159" s="11" t="s">
        <v>37</v>
      </c>
      <c r="B159" s="21">
        <f t="shared" ref="B159:M159" si="62">B99/2</f>
        <v>27.4405</v>
      </c>
      <c r="C159" s="22">
        <f t="shared" si="62"/>
        <v>87.279499999999999</v>
      </c>
      <c r="D159" s="22">
        <f t="shared" si="62"/>
        <v>52.927999999999997</v>
      </c>
      <c r="E159" s="22">
        <f t="shared" si="62"/>
        <v>34.244</v>
      </c>
      <c r="F159" s="22">
        <f t="shared" si="62"/>
        <v>39.063000000000002</v>
      </c>
      <c r="G159" s="22">
        <f t="shared" si="62"/>
        <v>30.8385</v>
      </c>
      <c r="H159" s="22">
        <f t="shared" si="62"/>
        <v>9.1425000000000001</v>
      </c>
      <c r="I159" s="22">
        <f t="shared" si="62"/>
        <v>37.110999999999997</v>
      </c>
      <c r="J159" s="22">
        <f t="shared" si="62"/>
        <v>93.322999999999993</v>
      </c>
      <c r="K159" s="22">
        <f t="shared" si="62"/>
        <v>34.418999999999997</v>
      </c>
      <c r="L159" s="22">
        <f t="shared" si="62"/>
        <v>27.172499999999999</v>
      </c>
      <c r="M159" s="22">
        <f t="shared" si="62"/>
        <v>44.701999999999998</v>
      </c>
    </row>
    <row r="160" spans="1:13" ht="12.75">
      <c r="A160" s="11" t="s">
        <v>38</v>
      </c>
      <c r="B160" s="24">
        <f t="shared" ref="B160:M160" si="63">B100/2</f>
        <v>-17.532</v>
      </c>
      <c r="C160" s="33">
        <f t="shared" si="63"/>
        <v>-59.81900000000001</v>
      </c>
      <c r="D160" s="33">
        <f t="shared" si="63"/>
        <v>14.882000000000001</v>
      </c>
      <c r="E160" s="33">
        <f t="shared" si="63"/>
        <v>168.38900000000001</v>
      </c>
      <c r="F160" s="33">
        <f t="shared" si="63"/>
        <v>125.07899999999999</v>
      </c>
      <c r="G160" s="33">
        <f t="shared" si="63"/>
        <v>151.1885</v>
      </c>
      <c r="H160" s="33">
        <f t="shared" si="63"/>
        <v>-3.7409999999999997</v>
      </c>
      <c r="I160" s="33">
        <f t="shared" si="63"/>
        <v>36.031499999999994</v>
      </c>
      <c r="J160" s="33">
        <f t="shared" si="63"/>
        <v>85.697000000000003</v>
      </c>
      <c r="K160" s="33">
        <f t="shared" si="63"/>
        <v>-43.274500000000003</v>
      </c>
      <c r="L160" s="33">
        <f t="shared" si="63"/>
        <v>9.8584999999999994</v>
      </c>
      <c r="M160" s="33">
        <f t="shared" si="63"/>
        <v>112.18650000000001</v>
      </c>
    </row>
    <row r="161" spans="1:13" ht="12.75">
      <c r="A161" s="11" t="s">
        <v>39</v>
      </c>
      <c r="B161" s="21">
        <f t="shared" ref="B161:M161" si="64">B101/2</f>
        <v>2.117</v>
      </c>
      <c r="C161" s="22">
        <f t="shared" si="64"/>
        <v>-7.6265000000000001</v>
      </c>
      <c r="D161" s="22">
        <f t="shared" si="64"/>
        <v>-0.76400000000000001</v>
      </c>
      <c r="E161" s="22">
        <f t="shared" si="64"/>
        <v>11.756</v>
      </c>
      <c r="F161" s="22">
        <f t="shared" si="64"/>
        <v>25.702999999999999</v>
      </c>
      <c r="G161" s="22">
        <f t="shared" si="64"/>
        <v>62.164499999999997</v>
      </c>
      <c r="H161" s="22">
        <f t="shared" si="64"/>
        <v>-14.157</v>
      </c>
      <c r="I161" s="22">
        <f t="shared" si="64"/>
        <v>-23.112500000000001</v>
      </c>
      <c r="J161" s="22">
        <f t="shared" si="64"/>
        <v>37.719499999999996</v>
      </c>
      <c r="K161" s="22">
        <f t="shared" si="64"/>
        <v>-49.802500000000002</v>
      </c>
      <c r="L161" s="22">
        <f t="shared" si="64"/>
        <v>-11.855</v>
      </c>
      <c r="M161" s="22">
        <f t="shared" si="64"/>
        <v>66.418000000000006</v>
      </c>
    </row>
    <row r="162" spans="1:13" ht="12.75">
      <c r="A162" s="11" t="s">
        <v>40</v>
      </c>
      <c r="B162" s="21">
        <f t="shared" ref="B162:M162" si="65">B102/2</f>
        <v>-20.28</v>
      </c>
      <c r="C162" s="22">
        <f t="shared" si="65"/>
        <v>-57.214500000000001</v>
      </c>
      <c r="D162" s="22">
        <f t="shared" si="65"/>
        <v>6.0235000000000003</v>
      </c>
      <c r="E162" s="22">
        <f t="shared" si="65"/>
        <v>156.95500000000001</v>
      </c>
      <c r="F162" s="22">
        <f t="shared" si="65"/>
        <v>64.254499999999993</v>
      </c>
      <c r="G162" s="22">
        <f t="shared" si="65"/>
        <v>-19.9025</v>
      </c>
      <c r="H162" s="22">
        <f t="shared" si="65"/>
        <v>3.5165000000000002</v>
      </c>
      <c r="I162" s="22">
        <f t="shared" si="65"/>
        <v>47.533499999999997</v>
      </c>
      <c r="J162" s="22">
        <f t="shared" si="65"/>
        <v>32.755000000000003</v>
      </c>
      <c r="K162" s="22">
        <f t="shared" si="65"/>
        <v>15.871</v>
      </c>
      <c r="L162" s="22">
        <f t="shared" si="65"/>
        <v>15.99</v>
      </c>
      <c r="M162" s="22">
        <f t="shared" si="65"/>
        <v>49.561</v>
      </c>
    </row>
    <row r="163" spans="1:13" ht="12.75">
      <c r="A163" s="11" t="s">
        <v>41</v>
      </c>
      <c r="B163" s="21">
        <f t="shared" ref="B163:M163" si="66">B103/2</f>
        <v>0.63100000000000001</v>
      </c>
      <c r="C163" s="22">
        <f t="shared" si="66"/>
        <v>5.0220000000000002</v>
      </c>
      <c r="D163" s="22">
        <f t="shared" si="66"/>
        <v>9.6225000000000005</v>
      </c>
      <c r="E163" s="22">
        <f t="shared" si="66"/>
        <v>-0.32200000000000001</v>
      </c>
      <c r="F163" s="22">
        <f t="shared" si="66"/>
        <v>35.121499999999997</v>
      </c>
      <c r="G163" s="22">
        <f t="shared" si="66"/>
        <v>108.9265</v>
      </c>
      <c r="H163" s="22">
        <f t="shared" si="66"/>
        <v>6.8994999999999997</v>
      </c>
      <c r="I163" s="22">
        <f t="shared" si="66"/>
        <v>11.6105</v>
      </c>
      <c r="J163" s="22">
        <f t="shared" si="66"/>
        <v>15.2225</v>
      </c>
      <c r="K163" s="22">
        <f t="shared" si="66"/>
        <v>-9.343</v>
      </c>
      <c r="L163" s="22">
        <f t="shared" si="66"/>
        <v>5.7234999999999996</v>
      </c>
      <c r="M163" s="22">
        <f t="shared" si="66"/>
        <v>-3.7925</v>
      </c>
    </row>
    <row r="164" spans="1:13" ht="12.75">
      <c r="A164" s="11" t="s">
        <v>31</v>
      </c>
      <c r="B164" s="21">
        <f t="shared" ref="B164:M164" si="67">B104/2</f>
        <v>-4.0034999999999998</v>
      </c>
      <c r="C164" s="22">
        <f t="shared" si="67"/>
        <v>0.74850000000000005</v>
      </c>
      <c r="D164" s="22">
        <f t="shared" si="67"/>
        <v>-2.7549999999999999</v>
      </c>
      <c r="E164" s="22">
        <f t="shared" si="67"/>
        <v>-71.656999999999996</v>
      </c>
      <c r="F164" s="22">
        <f t="shared" si="67"/>
        <v>-91.25</v>
      </c>
      <c r="G164" s="22">
        <f t="shared" si="67"/>
        <v>-151.36750000000001</v>
      </c>
      <c r="H164" s="22">
        <f t="shared" si="67"/>
        <v>14.521000000000001</v>
      </c>
      <c r="I164" s="22">
        <f t="shared" si="67"/>
        <v>15.323</v>
      </c>
      <c r="J164" s="22">
        <f t="shared" si="67"/>
        <v>2.3824999999999998</v>
      </c>
      <c r="K164" s="22">
        <f t="shared" si="67"/>
        <v>6.5674999999999999</v>
      </c>
      <c r="L164" s="22">
        <f t="shared" si="67"/>
        <v>-20.864999999999998</v>
      </c>
      <c r="M164" s="22">
        <f t="shared" si="67"/>
        <v>1.7010000000000001</v>
      </c>
    </row>
    <row r="165" spans="1:13" ht="13.5" thickBot="1">
      <c r="A165" s="34"/>
      <c r="B165" s="35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</row>
    <row r="166" spans="1:13" ht="12.75">
      <c r="A166" s="37" t="s">
        <v>42</v>
      </c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</row>
    <row r="167" spans="1:13" ht="12.75">
      <c r="A167" s="39" t="s">
        <v>43</v>
      </c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</row>
    <row r="168" spans="1:13">
      <c r="A168" s="39" t="s">
        <v>44</v>
      </c>
    </row>
    <row r="169" spans="1:13">
      <c r="A169" s="39" t="s">
        <v>45</v>
      </c>
    </row>
    <row r="170" spans="1:13">
      <c r="A170" s="39" t="s">
        <v>46</v>
      </c>
    </row>
    <row r="171" spans="1:13">
      <c r="A171" s="39" t="s">
        <v>47</v>
      </c>
    </row>
    <row r="172" spans="1:13">
      <c r="A172" s="39" t="s">
        <v>48</v>
      </c>
    </row>
    <row r="173" spans="1:13">
      <c r="A173" s="39" t="s">
        <v>49</v>
      </c>
      <c r="B173" s="40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>
      <c r="A174" s="39" t="s">
        <v>50</v>
      </c>
      <c r="B174" s="40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>
      <c r="A175" s="42"/>
    </row>
    <row r="176" spans="1:13">
      <c r="A176" s="42" t="s">
        <v>51</v>
      </c>
    </row>
    <row r="177" spans="1:24">
      <c r="A177" s="42" t="s">
        <v>60</v>
      </c>
    </row>
    <row r="178" spans="1:24">
      <c r="A178" s="46" t="s">
        <v>58</v>
      </c>
    </row>
    <row r="179" spans="1:24">
      <c r="A179" s="42" t="s">
        <v>61</v>
      </c>
    </row>
    <row r="180" spans="1:24">
      <c r="A180" s="45"/>
    </row>
    <row r="181" spans="1:24">
      <c r="A181" s="45"/>
    </row>
    <row r="182" spans="1:24">
      <c r="A182" s="45"/>
    </row>
    <row r="183" spans="1:24">
      <c r="A183" s="45"/>
    </row>
    <row r="184" spans="1:24">
      <c r="A184" s="45"/>
    </row>
    <row r="185" spans="1:24" s="2" customFormat="1">
      <c r="A185" s="45"/>
      <c r="B185" s="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s="2" customFormat="1">
      <c r="A186" s="45"/>
      <c r="B186" s="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s="2" customFormat="1">
      <c r="A187" s="45"/>
      <c r="B187" s="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s="2" customFormat="1">
      <c r="A188" s="45"/>
      <c r="B188" s="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s="2" customFormat="1">
      <c r="A189" s="45"/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</sheetData>
  <printOptions horizontalCentered="1"/>
  <pageMargins left="0.25" right="0.25" top="0.25" bottom="0.25" header="0.5" footer="0.5"/>
  <pageSetup scale="18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2025-08-11T14:42:07Z</dcterms:created>
  <dcterms:modified xsi:type="dcterms:W3CDTF">2025-08-12T20:33:59Z</dcterms:modified>
</cp:coreProperties>
</file>