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Government Operations\Values\"/>
    </mc:Choice>
  </mc:AlternateContent>
  <bookViews>
    <workbookView xWindow="0" yWindow="0" windowWidth="23040" windowHeight="6525"/>
  </bookViews>
  <sheets>
    <sheet name="K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2" i="1" l="1"/>
  <c r="H182" i="1"/>
  <c r="H56" i="1" s="1"/>
  <c r="G182" i="1"/>
  <c r="G56" i="1" s="1"/>
  <c r="F182" i="1"/>
  <c r="F56" i="1" s="1"/>
  <c r="E182" i="1"/>
  <c r="D182" i="1"/>
  <c r="D56" i="1" s="1"/>
  <c r="C182" i="1"/>
  <c r="C56" i="1" s="1"/>
  <c r="B182" i="1"/>
  <c r="B56" i="1" s="1"/>
  <c r="I181" i="1"/>
  <c r="H181" i="1"/>
  <c r="H55" i="1" s="1"/>
  <c r="G181" i="1"/>
  <c r="G55" i="1" s="1"/>
  <c r="F181" i="1"/>
  <c r="F55" i="1" s="1"/>
  <c r="E181" i="1"/>
  <c r="D181" i="1"/>
  <c r="C181" i="1"/>
  <c r="C55" i="1" s="1"/>
  <c r="B181" i="1"/>
  <c r="B55" i="1" s="1"/>
  <c r="I180" i="1"/>
  <c r="H180" i="1"/>
  <c r="H54" i="1" s="1"/>
  <c r="G180" i="1"/>
  <c r="G179" i="1" s="1"/>
  <c r="F180" i="1"/>
  <c r="E180" i="1"/>
  <c r="D180" i="1"/>
  <c r="D54" i="1" s="1"/>
  <c r="C180" i="1"/>
  <c r="B180" i="1"/>
  <c r="I179" i="1"/>
  <c r="I178" i="1" s="1"/>
  <c r="H179" i="1"/>
  <c r="H178" i="1" s="1"/>
  <c r="G178" i="1"/>
  <c r="I171" i="1"/>
  <c r="I45" i="1" s="1"/>
  <c r="H171" i="1"/>
  <c r="G171" i="1"/>
  <c r="F171" i="1"/>
  <c r="E171" i="1"/>
  <c r="E45" i="1" s="1"/>
  <c r="D171" i="1"/>
  <c r="C171" i="1"/>
  <c r="B171" i="1"/>
  <c r="I169" i="1"/>
  <c r="I43" i="1" s="1"/>
  <c r="H169" i="1"/>
  <c r="G169" i="1"/>
  <c r="F169" i="1"/>
  <c r="F43" i="1" s="1"/>
  <c r="E169" i="1"/>
  <c r="E43" i="1" s="1"/>
  <c r="D169" i="1"/>
  <c r="C169" i="1"/>
  <c r="B169" i="1"/>
  <c r="B43" i="1" s="1"/>
  <c r="I168" i="1"/>
  <c r="I42" i="1" s="1"/>
  <c r="H168" i="1"/>
  <c r="G168" i="1"/>
  <c r="F168" i="1"/>
  <c r="F42" i="1" s="1"/>
  <c r="E168" i="1"/>
  <c r="E42" i="1" s="1"/>
  <c r="D168" i="1"/>
  <c r="C168" i="1"/>
  <c r="B168" i="1"/>
  <c r="I167" i="1"/>
  <c r="I41" i="1" s="1"/>
  <c r="H167" i="1"/>
  <c r="G167" i="1"/>
  <c r="F167" i="1"/>
  <c r="E167" i="1"/>
  <c r="E41" i="1" s="1"/>
  <c r="D167" i="1"/>
  <c r="C167" i="1"/>
  <c r="B167" i="1"/>
  <c r="B41" i="1" s="1"/>
  <c r="I166" i="1"/>
  <c r="I40" i="1" s="1"/>
  <c r="H166" i="1"/>
  <c r="G166" i="1"/>
  <c r="F166" i="1"/>
  <c r="F40" i="1" s="1"/>
  <c r="E166" i="1"/>
  <c r="E40" i="1" s="1"/>
  <c r="D166" i="1"/>
  <c r="C166" i="1"/>
  <c r="B166" i="1"/>
  <c r="I165" i="1"/>
  <c r="I39" i="1" s="1"/>
  <c r="H165" i="1"/>
  <c r="G165" i="1"/>
  <c r="F165" i="1"/>
  <c r="E165" i="1"/>
  <c r="E39" i="1" s="1"/>
  <c r="D165" i="1"/>
  <c r="C165" i="1"/>
  <c r="B165" i="1"/>
  <c r="B39" i="1" s="1"/>
  <c r="I164" i="1"/>
  <c r="I38" i="1" s="1"/>
  <c r="H164" i="1"/>
  <c r="G164" i="1"/>
  <c r="F164" i="1"/>
  <c r="F38" i="1" s="1"/>
  <c r="E164" i="1"/>
  <c r="E38" i="1" s="1"/>
  <c r="D164" i="1"/>
  <c r="C164" i="1"/>
  <c r="B164" i="1"/>
  <c r="B38" i="1" s="1"/>
  <c r="I163" i="1"/>
  <c r="I37" i="1" s="1"/>
  <c r="H163" i="1"/>
  <c r="G163" i="1"/>
  <c r="G162" i="1" s="1"/>
  <c r="G161" i="1" s="1"/>
  <c r="F163" i="1"/>
  <c r="F162" i="1" s="1"/>
  <c r="F161" i="1" s="1"/>
  <c r="E163" i="1"/>
  <c r="D163" i="1"/>
  <c r="C163" i="1"/>
  <c r="C162" i="1" s="1"/>
  <c r="C161" i="1" s="1"/>
  <c r="B163" i="1"/>
  <c r="B162" i="1" s="1"/>
  <c r="B161" i="1" s="1"/>
  <c r="H162" i="1"/>
  <c r="H161" i="1" s="1"/>
  <c r="I155" i="1"/>
  <c r="I29" i="1" s="1"/>
  <c r="H155" i="1"/>
  <c r="H29" i="1" s="1"/>
  <c r="G155" i="1"/>
  <c r="G29" i="1" s="1"/>
  <c r="F155" i="1"/>
  <c r="F29" i="1" s="1"/>
  <c r="E155" i="1"/>
  <c r="D155" i="1"/>
  <c r="D29" i="1" s="1"/>
  <c r="B155" i="1"/>
  <c r="B29" i="1" s="1"/>
  <c r="I154" i="1"/>
  <c r="I28" i="1" s="1"/>
  <c r="H154" i="1"/>
  <c r="H28" i="1" s="1"/>
  <c r="G154" i="1"/>
  <c r="G28" i="1" s="1"/>
  <c r="F154" i="1"/>
  <c r="F28" i="1" s="1"/>
  <c r="E154" i="1"/>
  <c r="E28" i="1" s="1"/>
  <c r="D154" i="1"/>
  <c r="D28" i="1" s="1"/>
  <c r="C154" i="1"/>
  <c r="C28" i="1" s="1"/>
  <c r="B154" i="1"/>
  <c r="B28" i="1" s="1"/>
  <c r="I153" i="1"/>
  <c r="I27" i="1" s="1"/>
  <c r="H153" i="1"/>
  <c r="H27" i="1" s="1"/>
  <c r="G153" i="1"/>
  <c r="G27" i="1" s="1"/>
  <c r="F153" i="1"/>
  <c r="F27" i="1" s="1"/>
  <c r="E153" i="1"/>
  <c r="E27" i="1" s="1"/>
  <c r="D153" i="1"/>
  <c r="B153" i="1"/>
  <c r="I152" i="1"/>
  <c r="I26" i="1" s="1"/>
  <c r="H152" i="1"/>
  <c r="H26" i="1" s="1"/>
  <c r="G152" i="1"/>
  <c r="G26" i="1" s="1"/>
  <c r="F152" i="1"/>
  <c r="F26" i="1" s="1"/>
  <c r="E152" i="1"/>
  <c r="E26" i="1" s="1"/>
  <c r="D152" i="1"/>
  <c r="D26" i="1" s="1"/>
  <c r="C152" i="1"/>
  <c r="B152" i="1"/>
  <c r="B26" i="1" s="1"/>
  <c r="I151" i="1"/>
  <c r="I25" i="1" s="1"/>
  <c r="H151" i="1"/>
  <c r="H25" i="1" s="1"/>
  <c r="G151" i="1"/>
  <c r="G25" i="1" s="1"/>
  <c r="F151" i="1"/>
  <c r="F25" i="1" s="1"/>
  <c r="E151" i="1"/>
  <c r="E25" i="1" s="1"/>
  <c r="D151" i="1"/>
  <c r="D25" i="1" s="1"/>
  <c r="C151" i="1"/>
  <c r="C25" i="1" s="1"/>
  <c r="B151" i="1"/>
  <c r="B25" i="1" s="1"/>
  <c r="I149" i="1"/>
  <c r="I23" i="1" s="1"/>
  <c r="H149" i="1"/>
  <c r="H23" i="1" s="1"/>
  <c r="G149" i="1"/>
  <c r="F149" i="1"/>
  <c r="E149" i="1"/>
  <c r="E23" i="1" s="1"/>
  <c r="D149" i="1"/>
  <c r="D23" i="1" s="1"/>
  <c r="C149" i="1"/>
  <c r="C23" i="1" s="1"/>
  <c r="B149" i="1"/>
  <c r="B23" i="1" s="1"/>
  <c r="I148" i="1"/>
  <c r="I22" i="1" s="1"/>
  <c r="H148" i="1"/>
  <c r="H22" i="1" s="1"/>
  <c r="G148" i="1"/>
  <c r="G22" i="1" s="1"/>
  <c r="F148" i="1"/>
  <c r="F22" i="1" s="1"/>
  <c r="E148" i="1"/>
  <c r="E22" i="1" s="1"/>
  <c r="D148" i="1"/>
  <c r="D22" i="1" s="1"/>
  <c r="C148" i="1"/>
  <c r="C22" i="1" s="1"/>
  <c r="B148" i="1"/>
  <c r="B22" i="1" s="1"/>
  <c r="I147" i="1"/>
  <c r="I21" i="1" s="1"/>
  <c r="H147" i="1"/>
  <c r="H21" i="1" s="1"/>
  <c r="G147" i="1"/>
  <c r="G21" i="1" s="1"/>
  <c r="F147" i="1"/>
  <c r="F21" i="1" s="1"/>
  <c r="E147" i="1"/>
  <c r="E21" i="1" s="1"/>
  <c r="D147" i="1"/>
  <c r="D21" i="1" s="1"/>
  <c r="C147" i="1"/>
  <c r="C21" i="1" s="1"/>
  <c r="B147" i="1"/>
  <c r="B21" i="1" s="1"/>
  <c r="I146" i="1"/>
  <c r="I20" i="1" s="1"/>
  <c r="H146" i="1"/>
  <c r="H20" i="1" s="1"/>
  <c r="G146" i="1"/>
  <c r="G20" i="1" s="1"/>
  <c r="F146" i="1"/>
  <c r="F20" i="1" s="1"/>
  <c r="E146" i="1"/>
  <c r="E20" i="1" s="1"/>
  <c r="D146" i="1"/>
  <c r="D20" i="1" s="1"/>
  <c r="C146" i="1"/>
  <c r="C20" i="1" s="1"/>
  <c r="B146" i="1"/>
  <c r="B20" i="1" s="1"/>
  <c r="I145" i="1"/>
  <c r="I19" i="1" s="1"/>
  <c r="H145" i="1"/>
  <c r="H19" i="1" s="1"/>
  <c r="G145" i="1"/>
  <c r="G19" i="1" s="1"/>
  <c r="F145" i="1"/>
  <c r="F19" i="1" s="1"/>
  <c r="E145" i="1"/>
  <c r="E19" i="1" s="1"/>
  <c r="D145" i="1"/>
  <c r="D19" i="1" s="1"/>
  <c r="C145" i="1"/>
  <c r="C19" i="1" s="1"/>
  <c r="B145" i="1"/>
  <c r="B19" i="1" s="1"/>
  <c r="I144" i="1"/>
  <c r="I18" i="1" s="1"/>
  <c r="H144" i="1"/>
  <c r="H18" i="1" s="1"/>
  <c r="F144" i="1"/>
  <c r="F18" i="1" s="1"/>
  <c r="E144" i="1"/>
  <c r="E18" i="1" s="1"/>
  <c r="D144" i="1"/>
  <c r="D18" i="1" s="1"/>
  <c r="C144" i="1"/>
  <c r="C18" i="1" s="1"/>
  <c r="B144" i="1"/>
  <c r="B18" i="1" s="1"/>
  <c r="D143" i="1"/>
  <c r="D17" i="1" s="1"/>
  <c r="C143" i="1"/>
  <c r="I142" i="1"/>
  <c r="I16" i="1" s="1"/>
  <c r="H142" i="1"/>
  <c r="H16" i="1" s="1"/>
  <c r="G142" i="1"/>
  <c r="G16" i="1" s="1"/>
  <c r="F142" i="1"/>
  <c r="F16" i="1" s="1"/>
  <c r="E142" i="1"/>
  <c r="E16" i="1" s="1"/>
  <c r="D142" i="1"/>
  <c r="D16" i="1" s="1"/>
  <c r="C142" i="1"/>
  <c r="C16" i="1" s="1"/>
  <c r="B142" i="1"/>
  <c r="B16" i="1" s="1"/>
  <c r="I141" i="1"/>
  <c r="I15" i="1" s="1"/>
  <c r="H141" i="1"/>
  <c r="H15" i="1" s="1"/>
  <c r="G141" i="1"/>
  <c r="G15" i="1" s="1"/>
  <c r="F141" i="1"/>
  <c r="F15" i="1" s="1"/>
  <c r="E141" i="1"/>
  <c r="E15" i="1" s="1"/>
  <c r="D141" i="1"/>
  <c r="D15" i="1" s="1"/>
  <c r="B141" i="1"/>
  <c r="B15" i="1" s="1"/>
  <c r="I140" i="1"/>
  <c r="I14" i="1" s="1"/>
  <c r="H140" i="1"/>
  <c r="H14" i="1" s="1"/>
  <c r="F140" i="1"/>
  <c r="F14" i="1" s="1"/>
  <c r="E140" i="1"/>
  <c r="E14" i="1" s="1"/>
  <c r="D140" i="1"/>
  <c r="D14" i="1" s="1"/>
  <c r="C140" i="1"/>
  <c r="C14" i="1" s="1"/>
  <c r="B140" i="1"/>
  <c r="B14" i="1" s="1"/>
  <c r="D139" i="1"/>
  <c r="D13" i="1" s="1"/>
  <c r="C139" i="1"/>
  <c r="C13" i="1" s="1"/>
  <c r="M182" i="1"/>
  <c r="M56" i="1" s="1"/>
  <c r="L182" i="1"/>
  <c r="L56" i="1" s="1"/>
  <c r="K182" i="1"/>
  <c r="K56" i="1" s="1"/>
  <c r="J182" i="1"/>
  <c r="J56" i="1" s="1"/>
  <c r="M181" i="1"/>
  <c r="M55" i="1" s="1"/>
  <c r="L181" i="1"/>
  <c r="L55" i="1" s="1"/>
  <c r="K181" i="1"/>
  <c r="K55" i="1" s="1"/>
  <c r="J181" i="1"/>
  <c r="J55" i="1" s="1"/>
  <c r="M180" i="1"/>
  <c r="M179" i="1" s="1"/>
  <c r="M178" i="1" s="1"/>
  <c r="L180" i="1"/>
  <c r="L179" i="1" s="1"/>
  <c r="L178" i="1" s="1"/>
  <c r="K180" i="1"/>
  <c r="K179" i="1" s="1"/>
  <c r="K178" i="1" s="1"/>
  <c r="J180" i="1"/>
  <c r="I116" i="1"/>
  <c r="I115" i="1" s="1"/>
  <c r="H116" i="1"/>
  <c r="H115" i="1" s="1"/>
  <c r="G116" i="1"/>
  <c r="G115" i="1" s="1"/>
  <c r="F116" i="1"/>
  <c r="F115" i="1" s="1"/>
  <c r="E116" i="1"/>
  <c r="E115" i="1" s="1"/>
  <c r="D116" i="1"/>
  <c r="D115" i="1" s="1"/>
  <c r="C116" i="1"/>
  <c r="C115" i="1" s="1"/>
  <c r="B116" i="1"/>
  <c r="B115" i="1" s="1"/>
  <c r="M172" i="1"/>
  <c r="M46" i="1" s="1"/>
  <c r="L172" i="1"/>
  <c r="L46" i="1" s="1"/>
  <c r="K172" i="1"/>
  <c r="K46" i="1" s="1"/>
  <c r="J172" i="1"/>
  <c r="J46" i="1" s="1"/>
  <c r="I109" i="1"/>
  <c r="I172" i="1" s="1"/>
  <c r="I46" i="1" s="1"/>
  <c r="H109" i="1"/>
  <c r="H172" i="1" s="1"/>
  <c r="H46" i="1" s="1"/>
  <c r="G109" i="1"/>
  <c r="G172" i="1" s="1"/>
  <c r="G46" i="1" s="1"/>
  <c r="F109" i="1"/>
  <c r="F172" i="1" s="1"/>
  <c r="F46" i="1" s="1"/>
  <c r="E109" i="1"/>
  <c r="E172" i="1" s="1"/>
  <c r="E46" i="1" s="1"/>
  <c r="D109" i="1"/>
  <c r="D172" i="1" s="1"/>
  <c r="D46" i="1" s="1"/>
  <c r="C109" i="1"/>
  <c r="C172" i="1" s="1"/>
  <c r="C46" i="1" s="1"/>
  <c r="B109" i="1"/>
  <c r="B172" i="1" s="1"/>
  <c r="B46" i="1" s="1"/>
  <c r="M171" i="1"/>
  <c r="M45" i="1" s="1"/>
  <c r="L171" i="1"/>
  <c r="L45" i="1" s="1"/>
  <c r="K171" i="1"/>
  <c r="K45" i="1" s="1"/>
  <c r="J171" i="1"/>
  <c r="J45" i="1" s="1"/>
  <c r="M169" i="1"/>
  <c r="M43" i="1" s="1"/>
  <c r="L169" i="1"/>
  <c r="L43" i="1" s="1"/>
  <c r="K169" i="1"/>
  <c r="K43" i="1" s="1"/>
  <c r="J169" i="1"/>
  <c r="J43" i="1" s="1"/>
  <c r="M168" i="1"/>
  <c r="M42" i="1" s="1"/>
  <c r="L168" i="1"/>
  <c r="L42" i="1" s="1"/>
  <c r="K168" i="1"/>
  <c r="K42" i="1" s="1"/>
  <c r="J168" i="1"/>
  <c r="J42" i="1" s="1"/>
  <c r="M167" i="1"/>
  <c r="M41" i="1" s="1"/>
  <c r="L167" i="1"/>
  <c r="L41" i="1" s="1"/>
  <c r="K167" i="1"/>
  <c r="K41" i="1" s="1"/>
  <c r="J167" i="1"/>
  <c r="J41" i="1" s="1"/>
  <c r="M166" i="1"/>
  <c r="M40" i="1" s="1"/>
  <c r="L166" i="1"/>
  <c r="L40" i="1" s="1"/>
  <c r="K166" i="1"/>
  <c r="K40" i="1" s="1"/>
  <c r="J166" i="1"/>
  <c r="J40" i="1" s="1"/>
  <c r="M165" i="1"/>
  <c r="M39" i="1" s="1"/>
  <c r="L165" i="1"/>
  <c r="L39" i="1" s="1"/>
  <c r="K165" i="1"/>
  <c r="K39" i="1" s="1"/>
  <c r="J165" i="1"/>
  <c r="J39" i="1" s="1"/>
  <c r="M164" i="1"/>
  <c r="M38" i="1" s="1"/>
  <c r="L164" i="1"/>
  <c r="L38" i="1" s="1"/>
  <c r="K164" i="1"/>
  <c r="K38" i="1" s="1"/>
  <c r="J164" i="1"/>
  <c r="J38" i="1" s="1"/>
  <c r="M163" i="1"/>
  <c r="M162" i="1" s="1"/>
  <c r="M161" i="1" s="1"/>
  <c r="L163" i="1"/>
  <c r="L162" i="1" s="1"/>
  <c r="L161" i="1" s="1"/>
  <c r="K163" i="1"/>
  <c r="J163" i="1"/>
  <c r="J37" i="1" s="1"/>
  <c r="I99" i="1"/>
  <c r="I98" i="1" s="1"/>
  <c r="H99" i="1"/>
  <c r="H98" i="1" s="1"/>
  <c r="G99" i="1"/>
  <c r="G98" i="1" s="1"/>
  <c r="F99" i="1"/>
  <c r="F98" i="1" s="1"/>
  <c r="E99" i="1"/>
  <c r="E98" i="1" s="1"/>
  <c r="D99" i="1"/>
  <c r="D98" i="1" s="1"/>
  <c r="C99" i="1"/>
  <c r="C98" i="1" s="1"/>
  <c r="B99" i="1"/>
  <c r="B98" i="1" s="1"/>
  <c r="M155" i="1"/>
  <c r="M29" i="1" s="1"/>
  <c r="L155" i="1"/>
  <c r="L29" i="1" s="1"/>
  <c r="K155" i="1"/>
  <c r="K29" i="1" s="1"/>
  <c r="J155" i="1"/>
  <c r="J29" i="1" s="1"/>
  <c r="C92" i="1"/>
  <c r="C155" i="1" s="1"/>
  <c r="C29" i="1" s="1"/>
  <c r="M154" i="1"/>
  <c r="M28" i="1" s="1"/>
  <c r="L154" i="1"/>
  <c r="L28" i="1" s="1"/>
  <c r="K154" i="1"/>
  <c r="K28" i="1" s="1"/>
  <c r="J154" i="1"/>
  <c r="J28" i="1" s="1"/>
  <c r="M153" i="1"/>
  <c r="M27" i="1" s="1"/>
  <c r="L153" i="1"/>
  <c r="L27" i="1" s="1"/>
  <c r="K153" i="1"/>
  <c r="K27" i="1" s="1"/>
  <c r="J153" i="1"/>
  <c r="J27" i="1" s="1"/>
  <c r="C90" i="1"/>
  <c r="C153" i="1" s="1"/>
  <c r="C27" i="1" s="1"/>
  <c r="M152" i="1"/>
  <c r="M26" i="1" s="1"/>
  <c r="L152" i="1"/>
  <c r="L26" i="1" s="1"/>
  <c r="K152" i="1"/>
  <c r="K26" i="1" s="1"/>
  <c r="J152" i="1"/>
  <c r="J26" i="1" s="1"/>
  <c r="M151" i="1"/>
  <c r="M25" i="1" s="1"/>
  <c r="L151" i="1"/>
  <c r="L25" i="1" s="1"/>
  <c r="K151" i="1"/>
  <c r="K25" i="1" s="1"/>
  <c r="J151" i="1"/>
  <c r="J25" i="1" s="1"/>
  <c r="M149" i="1"/>
  <c r="M23" i="1" s="1"/>
  <c r="L149" i="1"/>
  <c r="L23" i="1" s="1"/>
  <c r="K149" i="1"/>
  <c r="K23" i="1" s="1"/>
  <c r="J149" i="1"/>
  <c r="J23" i="1" s="1"/>
  <c r="M148" i="1"/>
  <c r="M22" i="1" s="1"/>
  <c r="L148" i="1"/>
  <c r="L22" i="1" s="1"/>
  <c r="K148" i="1"/>
  <c r="K22" i="1" s="1"/>
  <c r="J148" i="1"/>
  <c r="J22" i="1" s="1"/>
  <c r="M147" i="1"/>
  <c r="M21" i="1" s="1"/>
  <c r="L147" i="1"/>
  <c r="L21" i="1" s="1"/>
  <c r="K147" i="1"/>
  <c r="K21" i="1" s="1"/>
  <c r="J147" i="1"/>
  <c r="J21" i="1" s="1"/>
  <c r="M146" i="1"/>
  <c r="M20" i="1" s="1"/>
  <c r="L146" i="1"/>
  <c r="L20" i="1" s="1"/>
  <c r="K146" i="1"/>
  <c r="K20" i="1" s="1"/>
  <c r="J146" i="1"/>
  <c r="J20" i="1" s="1"/>
  <c r="M145" i="1"/>
  <c r="M19" i="1" s="1"/>
  <c r="L145" i="1"/>
  <c r="L19" i="1" s="1"/>
  <c r="K145" i="1"/>
  <c r="K19" i="1" s="1"/>
  <c r="J145" i="1"/>
  <c r="J19" i="1" s="1"/>
  <c r="M144" i="1"/>
  <c r="M18" i="1" s="1"/>
  <c r="L144" i="1"/>
  <c r="L18" i="1" s="1"/>
  <c r="J144" i="1"/>
  <c r="J18" i="1" s="1"/>
  <c r="G81" i="1"/>
  <c r="L80" i="1"/>
  <c r="L143" i="1" s="1"/>
  <c r="L17" i="1" s="1"/>
  <c r="I80" i="1"/>
  <c r="I143" i="1" s="1"/>
  <c r="I17" i="1" s="1"/>
  <c r="H80" i="1"/>
  <c r="H143" i="1" s="1"/>
  <c r="H17" i="1" s="1"/>
  <c r="F80" i="1"/>
  <c r="F143" i="1" s="1"/>
  <c r="F17" i="1" s="1"/>
  <c r="E80" i="1"/>
  <c r="E143" i="1" s="1"/>
  <c r="E17" i="1" s="1"/>
  <c r="B80" i="1"/>
  <c r="B143" i="1" s="1"/>
  <c r="B17" i="1" s="1"/>
  <c r="M142" i="1"/>
  <c r="M16" i="1" s="1"/>
  <c r="L142" i="1"/>
  <c r="L16" i="1" s="1"/>
  <c r="K142" i="1"/>
  <c r="K16" i="1" s="1"/>
  <c r="J142" i="1"/>
  <c r="J16" i="1" s="1"/>
  <c r="M141" i="1"/>
  <c r="M15" i="1" s="1"/>
  <c r="L141" i="1"/>
  <c r="L15" i="1" s="1"/>
  <c r="K141" i="1"/>
  <c r="K15" i="1" s="1"/>
  <c r="J141" i="1"/>
  <c r="J15" i="1" s="1"/>
  <c r="C78" i="1"/>
  <c r="C141" i="1" s="1"/>
  <c r="C15" i="1" s="1"/>
  <c r="L140" i="1"/>
  <c r="L14" i="1" s="1"/>
  <c r="K140" i="1"/>
  <c r="K14" i="1" s="1"/>
  <c r="G77" i="1"/>
  <c r="G140" i="1" s="1"/>
  <c r="G14" i="1" s="1"/>
  <c r="I76" i="1"/>
  <c r="I139" i="1" s="1"/>
  <c r="I13" i="1" s="1"/>
  <c r="H76" i="1"/>
  <c r="H139" i="1" s="1"/>
  <c r="H13" i="1" s="1"/>
  <c r="F76" i="1"/>
  <c r="F139" i="1" s="1"/>
  <c r="F13" i="1" s="1"/>
  <c r="E76" i="1"/>
  <c r="E139" i="1" s="1"/>
  <c r="B76" i="1"/>
  <c r="B139" i="1" s="1"/>
  <c r="D75" i="1"/>
  <c r="D74" i="1" s="1"/>
  <c r="D73" i="1" s="1"/>
  <c r="I56" i="1"/>
  <c r="E56" i="1"/>
  <c r="I55" i="1"/>
  <c r="E55" i="1"/>
  <c r="I54" i="1"/>
  <c r="E54" i="1"/>
  <c r="H53" i="1"/>
  <c r="H52" i="1" s="1"/>
  <c r="H45" i="1"/>
  <c r="G45" i="1"/>
  <c r="F45" i="1"/>
  <c r="D45" i="1"/>
  <c r="C45" i="1"/>
  <c r="B45" i="1"/>
  <c r="H43" i="1"/>
  <c r="G43" i="1"/>
  <c r="D43" i="1"/>
  <c r="C43" i="1"/>
  <c r="H42" i="1"/>
  <c r="G42" i="1"/>
  <c r="D42" i="1"/>
  <c r="C42" i="1"/>
  <c r="B42" i="1"/>
  <c r="H41" i="1"/>
  <c r="G41" i="1"/>
  <c r="F41" i="1"/>
  <c r="D41" i="1"/>
  <c r="C41" i="1"/>
  <c r="H40" i="1"/>
  <c r="G40" i="1"/>
  <c r="D40" i="1"/>
  <c r="C40" i="1"/>
  <c r="B40" i="1"/>
  <c r="H39" i="1"/>
  <c r="G39" i="1"/>
  <c r="F39" i="1"/>
  <c r="D39" i="1"/>
  <c r="C39" i="1"/>
  <c r="H38" i="1"/>
  <c r="G38" i="1"/>
  <c r="D38" i="1"/>
  <c r="C38" i="1"/>
  <c r="H37" i="1"/>
  <c r="G37" i="1"/>
  <c r="F37" i="1"/>
  <c r="D37" i="1"/>
  <c r="C37" i="1"/>
  <c r="B37" i="1"/>
  <c r="E29" i="1"/>
  <c r="D27" i="1"/>
  <c r="B27" i="1"/>
  <c r="C26" i="1"/>
  <c r="G23" i="1"/>
  <c r="F23" i="1"/>
  <c r="M116" i="1" l="1"/>
  <c r="M115" i="1" s="1"/>
  <c r="E162" i="1"/>
  <c r="E161" i="1" s="1"/>
  <c r="K162" i="1"/>
  <c r="K161" i="1" s="1"/>
  <c r="F36" i="1"/>
  <c r="F35" i="1" s="1"/>
  <c r="C179" i="1"/>
  <c r="C178" i="1" s="1"/>
  <c r="L116" i="1"/>
  <c r="L115" i="1" s="1"/>
  <c r="I162" i="1"/>
  <c r="I161" i="1" s="1"/>
  <c r="I36" i="1"/>
  <c r="I35" i="1" s="1"/>
  <c r="B36" i="1"/>
  <c r="B35" i="1" s="1"/>
  <c r="G36" i="1"/>
  <c r="G35" i="1" s="1"/>
  <c r="C36" i="1"/>
  <c r="C35" i="1" s="1"/>
  <c r="H36" i="1"/>
  <c r="H35" i="1" s="1"/>
  <c r="D36" i="1"/>
  <c r="D35" i="1" s="1"/>
  <c r="J36" i="1"/>
  <c r="J35" i="1" s="1"/>
  <c r="K37" i="1"/>
  <c r="K36" i="1" s="1"/>
  <c r="K35" i="1" s="1"/>
  <c r="K99" i="1"/>
  <c r="K98" i="1" s="1"/>
  <c r="E53" i="1"/>
  <c r="E52" i="1" s="1"/>
  <c r="I75" i="1"/>
  <c r="I74" i="1" s="1"/>
  <c r="I111" i="1" s="1"/>
  <c r="L99" i="1"/>
  <c r="L98" i="1" s="1"/>
  <c r="J116" i="1"/>
  <c r="J115" i="1" s="1"/>
  <c r="C75" i="1"/>
  <c r="C74" i="1" s="1"/>
  <c r="C73" i="1" s="1"/>
  <c r="M99" i="1"/>
  <c r="M98" i="1" s="1"/>
  <c r="K116" i="1"/>
  <c r="K115" i="1" s="1"/>
  <c r="D12" i="1"/>
  <c r="D11" i="1" s="1"/>
  <c r="D10" i="1" s="1"/>
  <c r="D138" i="1"/>
  <c r="D137" i="1" s="1"/>
  <c r="D136" i="1" s="1"/>
  <c r="L37" i="1"/>
  <c r="L36" i="1" s="1"/>
  <c r="L35" i="1" s="1"/>
  <c r="E37" i="1"/>
  <c r="E36" i="1" s="1"/>
  <c r="E35" i="1" s="1"/>
  <c r="M37" i="1"/>
  <c r="M36" i="1" s="1"/>
  <c r="M35" i="1" s="1"/>
  <c r="M54" i="1"/>
  <c r="M53" i="1" s="1"/>
  <c r="M52" i="1" s="1"/>
  <c r="B138" i="1"/>
  <c r="B137" i="1" s="1"/>
  <c r="I138" i="1"/>
  <c r="I137" i="1" s="1"/>
  <c r="I174" i="1" s="1"/>
  <c r="J179" i="1"/>
  <c r="J178" i="1" s="1"/>
  <c r="J54" i="1"/>
  <c r="J53" i="1" s="1"/>
  <c r="J52" i="1" s="1"/>
  <c r="B179" i="1"/>
  <c r="B178" i="1" s="1"/>
  <c r="B54" i="1"/>
  <c r="B53" i="1" s="1"/>
  <c r="B52" i="1" s="1"/>
  <c r="F179" i="1"/>
  <c r="F178" i="1" s="1"/>
  <c r="F54" i="1"/>
  <c r="F53" i="1" s="1"/>
  <c r="F52" i="1" s="1"/>
  <c r="I53" i="1"/>
  <c r="I52" i="1" s="1"/>
  <c r="M140" i="1"/>
  <c r="M14" i="1" s="1"/>
  <c r="M76" i="1"/>
  <c r="M139" i="1" s="1"/>
  <c r="M13" i="1" s="1"/>
  <c r="F12" i="1"/>
  <c r="F11" i="1" s="1"/>
  <c r="F10" i="1" s="1"/>
  <c r="G76" i="1"/>
  <c r="G139" i="1" s="1"/>
  <c r="G13" i="1" s="1"/>
  <c r="C138" i="1"/>
  <c r="C137" i="1" s="1"/>
  <c r="C17" i="1"/>
  <c r="C12" i="1" s="1"/>
  <c r="C11" i="1" s="1"/>
  <c r="D162" i="1"/>
  <c r="D161" i="1" s="1"/>
  <c r="I12" i="1"/>
  <c r="I11" i="1" s="1"/>
  <c r="I10" i="1" s="1"/>
  <c r="H12" i="1"/>
  <c r="H11" i="1" s="1"/>
  <c r="K54" i="1"/>
  <c r="K53" i="1" s="1"/>
  <c r="K52" i="1" s="1"/>
  <c r="J99" i="1"/>
  <c r="J98" i="1" s="1"/>
  <c r="J162" i="1"/>
  <c r="J161" i="1" s="1"/>
  <c r="D179" i="1"/>
  <c r="D178" i="1" s="1"/>
  <c r="C54" i="1"/>
  <c r="C53" i="1" s="1"/>
  <c r="C52" i="1" s="1"/>
  <c r="G54" i="1"/>
  <c r="G53" i="1" s="1"/>
  <c r="G52" i="1" s="1"/>
  <c r="D111" i="1"/>
  <c r="L54" i="1"/>
  <c r="L53" i="1" s="1"/>
  <c r="L52" i="1" s="1"/>
  <c r="D55" i="1"/>
  <c r="D53" i="1" s="1"/>
  <c r="D52" i="1" s="1"/>
  <c r="E75" i="1"/>
  <c r="E74" i="1" s="1"/>
  <c r="E111" i="1" s="1"/>
  <c r="J80" i="1"/>
  <c r="J143" i="1" s="1"/>
  <c r="J17" i="1" s="1"/>
  <c r="E179" i="1"/>
  <c r="E178" i="1" s="1"/>
  <c r="E138" i="1"/>
  <c r="E137" i="1" s="1"/>
  <c r="E13" i="1"/>
  <c r="E12" i="1" s="1"/>
  <c r="E11" i="1" s="1"/>
  <c r="D112" i="1"/>
  <c r="H75" i="1"/>
  <c r="H74" i="1" s="1"/>
  <c r="M80" i="1"/>
  <c r="M143" i="1" s="1"/>
  <c r="M17" i="1" s="1"/>
  <c r="D113" i="1"/>
  <c r="K144" i="1"/>
  <c r="K18" i="1" s="1"/>
  <c r="K80" i="1"/>
  <c r="K143" i="1" s="1"/>
  <c r="K17" i="1" s="1"/>
  <c r="B13" i="1"/>
  <c r="B12" i="1" s="1"/>
  <c r="B11" i="1" s="1"/>
  <c r="F138" i="1"/>
  <c r="F137" i="1" s="1"/>
  <c r="K76" i="1"/>
  <c r="J140" i="1"/>
  <c r="J14" i="1" s="1"/>
  <c r="J76" i="1"/>
  <c r="G144" i="1"/>
  <c r="G18" i="1" s="1"/>
  <c r="G80" i="1"/>
  <c r="H138" i="1"/>
  <c r="H137" i="1" s="1"/>
  <c r="B75" i="1"/>
  <c r="B74" i="1" s="1"/>
  <c r="F75" i="1"/>
  <c r="F74" i="1" s="1"/>
  <c r="L76" i="1"/>
  <c r="C111" i="1" l="1"/>
  <c r="D48" i="1"/>
  <c r="H48" i="1"/>
  <c r="I73" i="1"/>
  <c r="I113" i="1" s="1"/>
  <c r="E73" i="1"/>
  <c r="E112" i="1" s="1"/>
  <c r="D176" i="1"/>
  <c r="I48" i="1"/>
  <c r="C10" i="1"/>
  <c r="C50" i="1" s="1"/>
  <c r="C48" i="1"/>
  <c r="F48" i="1"/>
  <c r="H10" i="1"/>
  <c r="H50" i="1" s="1"/>
  <c r="D175" i="1"/>
  <c r="B174" i="1"/>
  <c r="B136" i="1"/>
  <c r="B176" i="1" s="1"/>
  <c r="D174" i="1"/>
  <c r="M12" i="1"/>
  <c r="M11" i="1" s="1"/>
  <c r="M10" i="1" s="1"/>
  <c r="I136" i="1"/>
  <c r="I175" i="1" s="1"/>
  <c r="L139" i="1"/>
  <c r="L75" i="1"/>
  <c r="L74" i="1" s="1"/>
  <c r="H111" i="1"/>
  <c r="H73" i="1"/>
  <c r="F49" i="1"/>
  <c r="F50" i="1"/>
  <c r="C174" i="1"/>
  <c r="C136" i="1"/>
  <c r="F111" i="1"/>
  <c r="F73" i="1"/>
  <c r="G143" i="1"/>
  <c r="G75" i="1"/>
  <c r="G74" i="1" s="1"/>
  <c r="K139" i="1"/>
  <c r="K75" i="1"/>
  <c r="K74" i="1" s="1"/>
  <c r="E10" i="1"/>
  <c r="E48" i="1"/>
  <c r="C113" i="1"/>
  <c r="C112" i="1"/>
  <c r="B111" i="1"/>
  <c r="B73" i="1"/>
  <c r="F174" i="1"/>
  <c r="F136" i="1"/>
  <c r="B10" i="1"/>
  <c r="B48" i="1"/>
  <c r="E174" i="1"/>
  <c r="E136" i="1"/>
  <c r="D50" i="1"/>
  <c r="D49" i="1"/>
  <c r="H174" i="1"/>
  <c r="H136" i="1"/>
  <c r="J75" i="1"/>
  <c r="J74" i="1" s="1"/>
  <c r="J139" i="1"/>
  <c r="M75" i="1"/>
  <c r="M74" i="1" s="1"/>
  <c r="M138" i="1"/>
  <c r="M137" i="1" s="1"/>
  <c r="I49" i="1"/>
  <c r="I50" i="1"/>
  <c r="E113" i="1" l="1"/>
  <c r="I112" i="1"/>
  <c r="C49" i="1"/>
  <c r="I176" i="1"/>
  <c r="H49" i="1"/>
  <c r="B175" i="1"/>
  <c r="M48" i="1"/>
  <c r="G111" i="1"/>
  <c r="G73" i="1"/>
  <c r="M111" i="1"/>
  <c r="M73" i="1"/>
  <c r="G17" i="1"/>
  <c r="G12" i="1" s="1"/>
  <c r="G11" i="1" s="1"/>
  <c r="G138" i="1"/>
  <c r="G137" i="1" s="1"/>
  <c r="H175" i="1"/>
  <c r="H176" i="1"/>
  <c r="B113" i="1"/>
  <c r="B112" i="1"/>
  <c r="C176" i="1"/>
  <c r="C175" i="1"/>
  <c r="J138" i="1"/>
  <c r="J137" i="1" s="1"/>
  <c r="J13" i="1"/>
  <c r="J12" i="1" s="1"/>
  <c r="J11" i="1" s="1"/>
  <c r="E175" i="1"/>
  <c r="E176" i="1"/>
  <c r="F176" i="1"/>
  <c r="F175" i="1"/>
  <c r="K111" i="1"/>
  <c r="K73" i="1"/>
  <c r="F113" i="1"/>
  <c r="F112" i="1"/>
  <c r="L73" i="1"/>
  <c r="L111" i="1"/>
  <c r="M174" i="1"/>
  <c r="M136" i="1"/>
  <c r="H112" i="1"/>
  <c r="H113" i="1"/>
  <c r="J111" i="1"/>
  <c r="J73" i="1"/>
  <c r="B49" i="1"/>
  <c r="B50" i="1"/>
  <c r="E49" i="1"/>
  <c r="E50" i="1"/>
  <c r="K138" i="1"/>
  <c r="K137" i="1" s="1"/>
  <c r="K13" i="1"/>
  <c r="K12" i="1" s="1"/>
  <c r="K11" i="1" s="1"/>
  <c r="L138" i="1"/>
  <c r="L137" i="1" s="1"/>
  <c r="L13" i="1"/>
  <c r="L12" i="1" s="1"/>
  <c r="L11" i="1" s="1"/>
  <c r="M50" i="1"/>
  <c r="M49" i="1"/>
  <c r="K10" i="1" l="1"/>
  <c r="K48" i="1"/>
  <c r="M112" i="1"/>
  <c r="M113" i="1"/>
  <c r="K174" i="1"/>
  <c r="K136" i="1"/>
  <c r="L112" i="1"/>
  <c r="L113" i="1"/>
  <c r="J174" i="1"/>
  <c r="J136" i="1"/>
  <c r="J10" i="1"/>
  <c r="J48" i="1"/>
  <c r="G113" i="1"/>
  <c r="G112" i="1"/>
  <c r="L48" i="1"/>
  <c r="L10" i="1"/>
  <c r="J113" i="1"/>
  <c r="J112" i="1"/>
  <c r="M175" i="1"/>
  <c r="M176" i="1"/>
  <c r="K113" i="1"/>
  <c r="K112" i="1"/>
  <c r="G174" i="1"/>
  <c r="G136" i="1"/>
  <c r="L174" i="1"/>
  <c r="L136" i="1"/>
  <c r="G10" i="1"/>
  <c r="G48" i="1"/>
  <c r="L50" i="1" l="1"/>
  <c r="L49" i="1"/>
  <c r="G50" i="1"/>
  <c r="G49" i="1"/>
  <c r="J49" i="1"/>
  <c r="J50" i="1"/>
  <c r="G176" i="1"/>
  <c r="G175" i="1"/>
  <c r="L175" i="1"/>
  <c r="L176" i="1"/>
  <c r="J176" i="1"/>
  <c r="J175" i="1"/>
  <c r="K176" i="1"/>
  <c r="K175" i="1"/>
  <c r="K49" i="1"/>
  <c r="K50" i="1"/>
</calcChain>
</file>

<file path=xl/sharedStrings.xml><?xml version="1.0" encoding="utf-8"?>
<sst xmlns="http://schemas.openxmlformats.org/spreadsheetml/2006/main" count="226" uniqueCount="55">
  <si>
    <t>Exchange rates (US$ per CI$)</t>
  </si>
  <si>
    <t>CAYMAN ISLANDS</t>
  </si>
  <si>
    <t>Summary of Central Government Operations</t>
  </si>
  <si>
    <t>Millions of Eastern Caribbean dollars (EC$ Mn.)</t>
  </si>
  <si>
    <t>ACCOUNTS</t>
  </si>
  <si>
    <t>TOTAL REVENUE AND GRANTS (1+2+3)</t>
  </si>
  <si>
    <t>…</t>
  </si>
  <si>
    <t>1. Current Revenue</t>
  </si>
  <si>
    <t>Tax Revenue</t>
  </si>
  <si>
    <t>Taxes on International Trade &amp; Transactions</t>
  </si>
  <si>
    <t>Import Duties</t>
  </si>
  <si>
    <t>Cruise Ship Departure Charges/Departure Tax</t>
  </si>
  <si>
    <t>Environmental Protection Fund Fees</t>
  </si>
  <si>
    <t>Domestic Taxes on Goods &amp; Services</t>
  </si>
  <si>
    <t>Financial Services Licences</t>
  </si>
  <si>
    <t>ICTA Licences and Royalties</t>
  </si>
  <si>
    <t>Work Permit Fees</t>
  </si>
  <si>
    <t>Other Stamp duties</t>
  </si>
  <si>
    <t>Traders Licences</t>
  </si>
  <si>
    <t>Other Domestic Taxes</t>
  </si>
  <si>
    <t xml:space="preserve">        of which:</t>
  </si>
  <si>
    <t>Tourism Accommodation Charges</t>
  </si>
  <si>
    <t>Motor Vehicle Charges</t>
  </si>
  <si>
    <t>Taxes on Property</t>
  </si>
  <si>
    <t>Other Taxes</t>
  </si>
  <si>
    <t>Non-Tax Revenue</t>
  </si>
  <si>
    <t>2. Capital Revenue</t>
  </si>
  <si>
    <t>3. Grants</t>
  </si>
  <si>
    <r>
      <t>TOTAL EXPENDITURE</t>
    </r>
    <r>
      <rPr>
        <b/>
        <vertAlign val="superscript"/>
        <sz val="10"/>
        <rFont val="Arial MT"/>
      </rPr>
      <t xml:space="preserve"> </t>
    </r>
    <r>
      <rPr>
        <b/>
        <sz val="10"/>
        <rFont val="Arial MT"/>
      </rPr>
      <t>(4+5)</t>
    </r>
  </si>
  <si>
    <t xml:space="preserve">4. Current Expenditure </t>
  </si>
  <si>
    <t>Compensation of Employees</t>
  </si>
  <si>
    <t>Use of Goods and Services</t>
  </si>
  <si>
    <t>Consumption of Fixed Capital</t>
  </si>
  <si>
    <t>Subsidies</t>
  </si>
  <si>
    <t>Social Benefits</t>
  </si>
  <si>
    <t>Interest Payments</t>
  </si>
  <si>
    <t>Other Expenses</t>
  </si>
  <si>
    <r>
      <t>5. Capital Expenditure and Net Lending</t>
    </r>
    <r>
      <rPr>
        <b/>
        <vertAlign val="superscript"/>
        <sz val="10"/>
        <color theme="1"/>
        <rFont val="Arial"/>
        <family val="2"/>
      </rPr>
      <t>1/</t>
    </r>
  </si>
  <si>
    <t xml:space="preserve">   Of which: Capital Expenditure</t>
  </si>
  <si>
    <t>CURRENT ACCOUNT BALANCE (1-4)</t>
  </si>
  <si>
    <t>PRIMARY BALANCE</t>
  </si>
  <si>
    <t>OVERALL BALANCE</t>
  </si>
  <si>
    <t>FINANCING</t>
  </si>
  <si>
    <t>Net Incurrence of liabilities</t>
  </si>
  <si>
    <t>Incurrence (Disbursement)</t>
  </si>
  <si>
    <t>Reduction (Loan Repayment )</t>
  </si>
  <si>
    <t>Net Acquisition of Financial Assets</t>
  </si>
  <si>
    <t>Notes:</t>
  </si>
  <si>
    <t>Figures may not add up due to rounding</t>
  </si>
  <si>
    <t>1/  Refers to Gross investment in non-financial assets, including Net Lending, less Consumption of fixed capital</t>
  </si>
  <si>
    <t>Millions of Cayman Islands dollars (CI$ Mn.)</t>
  </si>
  <si>
    <t>Source:</t>
  </si>
  <si>
    <t>Various Cayman Islands' Compendia of Statistics  - Economics and Statistics Office of the Cayman Islands</t>
  </si>
  <si>
    <t>Various Annual Economic Reports</t>
  </si>
  <si>
    <t>Millions of United States dollars (US$ Mn.)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</si>
</sst>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0.000"/>
    <numFmt numFmtId="166" formatCode="_(* #,##0.0_);_(* \(#,##0.0\);_(* &quot;-&quot;??_);_(@_)"/>
  </numFmts>
  <fonts count="20">
    <font>
      <sz val="11"/>
      <color theme="1"/>
      <name val="Calibri"/>
      <family val="2"/>
      <scheme val="minor"/>
    </font>
    <font>
      <sz val="12"/>
      <name val="Arial MT"/>
    </font>
    <font>
      <sz val="10"/>
      <name val="Arial MT"/>
    </font>
    <font>
      <sz val="10"/>
      <name val="Times New Roman"/>
      <family val="1"/>
    </font>
    <font>
      <b/>
      <sz val="10"/>
      <color theme="1"/>
      <name val="Arial"/>
      <family val="2"/>
    </font>
    <font>
      <b/>
      <sz val="11"/>
      <name val="Book Antiqua"/>
      <family val="1"/>
    </font>
    <font>
      <b/>
      <sz val="10"/>
      <name val="Times New Roman"/>
      <family val="1"/>
    </font>
    <font>
      <i/>
      <sz val="9"/>
      <name val="Arial"/>
      <family val="2"/>
    </font>
    <font>
      <b/>
      <sz val="10"/>
      <name val="Arial"/>
      <family val="2"/>
    </font>
    <font>
      <b/>
      <sz val="10"/>
      <name val="Arial MT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vertAlign val="superscript"/>
      <sz val="10"/>
      <name val="Arial MT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0"/>
      <name val="Arial MT"/>
    </font>
    <font>
      <i/>
      <sz val="10"/>
      <name val="Arial M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1" applyFont="1"/>
    <xf numFmtId="0" fontId="3" fillId="0" borderId="0" xfId="0" applyFont="1" applyFill="1" applyBorder="1"/>
    <xf numFmtId="14" fontId="4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right" wrapText="1"/>
    </xf>
    <xf numFmtId="0" fontId="8" fillId="0" borderId="0" xfId="1" applyFont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right" wrapText="1"/>
    </xf>
    <xf numFmtId="165" fontId="8" fillId="0" borderId="0" xfId="0" applyNumberFormat="1" applyFont="1" applyFill="1" applyBorder="1" applyAlignment="1">
      <alignment horizontal="right" wrapText="1"/>
    </xf>
    <xf numFmtId="0" fontId="9" fillId="0" borderId="0" xfId="1" applyFont="1" applyBorder="1"/>
    <xf numFmtId="166" fontId="8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left" indent="1"/>
    </xf>
    <xf numFmtId="0" fontId="10" fillId="0" borderId="0" xfId="0" applyFont="1" applyFill="1" applyBorder="1" applyAlignment="1">
      <alignment horizontal="left" indent="4"/>
    </xf>
    <xf numFmtId="166" fontId="10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left" indent="6"/>
    </xf>
    <xf numFmtId="166" fontId="11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left" indent="8"/>
    </xf>
    <xf numFmtId="166" fontId="11" fillId="0" borderId="0" xfId="0" applyNumberFormat="1" applyFont="1" applyFill="1" applyBorder="1" applyAlignment="1">
      <alignment horizontal="right"/>
    </xf>
    <xf numFmtId="166" fontId="11" fillId="0" borderId="0" xfId="0" applyNumberFormat="1" applyFont="1" applyFill="1" applyBorder="1"/>
    <xf numFmtId="0" fontId="12" fillId="0" borderId="0" xfId="0" applyFont="1" applyFill="1" applyBorder="1" applyAlignment="1">
      <alignment horizontal="left" indent="6"/>
    </xf>
    <xf numFmtId="166" fontId="12" fillId="0" borderId="0" xfId="0" applyNumberFormat="1" applyFont="1" applyFill="1" applyBorder="1" applyAlignment="1"/>
    <xf numFmtId="0" fontId="13" fillId="0" borderId="0" xfId="0" applyFont="1" applyFill="1" applyBorder="1" applyAlignment="1">
      <alignment horizontal="left" indent="5"/>
    </xf>
    <xf numFmtId="0" fontId="11" fillId="0" borderId="0" xfId="0" applyFont="1" applyFill="1" applyBorder="1" applyAlignment="1">
      <alignment horizontal="left" indent="10"/>
    </xf>
    <xf numFmtId="0" fontId="9" fillId="0" borderId="0" xfId="1" applyFont="1" applyBorder="1" applyAlignment="1">
      <alignment horizontal="left" indent="1"/>
    </xf>
    <xf numFmtId="166" fontId="10" fillId="0" borderId="0" xfId="0" applyNumberFormat="1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 indent="4"/>
    </xf>
    <xf numFmtId="166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3"/>
    </xf>
    <xf numFmtId="0" fontId="4" fillId="0" borderId="0" xfId="0" applyFont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0" fontId="4" fillId="0" borderId="0" xfId="0" applyFont="1" applyFill="1" applyBorder="1"/>
    <xf numFmtId="166" fontId="17" fillId="0" borderId="0" xfId="0" applyNumberFormat="1" applyFont="1" applyFill="1" applyBorder="1"/>
    <xf numFmtId="0" fontId="11" fillId="0" borderId="0" xfId="0" applyFont="1" applyFill="1" applyBorder="1" applyAlignment="1">
      <alignment horizontal="left" indent="3"/>
    </xf>
    <xf numFmtId="0" fontId="11" fillId="0" borderId="2" xfId="0" applyFont="1" applyFill="1" applyBorder="1"/>
    <xf numFmtId="166" fontId="11" fillId="0" borderId="2" xfId="0" applyNumberFormat="1" applyFont="1" applyFill="1" applyBorder="1" applyAlignment="1"/>
    <xf numFmtId="0" fontId="10" fillId="0" borderId="0" xfId="0" applyFont="1" applyFill="1" applyBorder="1"/>
    <xf numFmtId="0" fontId="12" fillId="0" borderId="0" xfId="0" applyFont="1" applyFill="1" applyBorder="1"/>
    <xf numFmtId="43" fontId="11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8" fillId="0" borderId="0" xfId="1" applyFont="1"/>
    <xf numFmtId="0" fontId="19" fillId="0" borderId="0" xfId="1" applyFont="1"/>
    <xf numFmtId="0" fontId="3" fillId="0" borderId="0" xfId="0" applyFont="1" applyFill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0"/>
  <sheetViews>
    <sheetView tabSelected="1" topLeftCell="A2" workbookViewId="0">
      <selection activeCell="J19" sqref="J19"/>
    </sheetView>
  </sheetViews>
  <sheetFormatPr defaultRowHeight="12.75"/>
  <cols>
    <col min="1" max="1" width="56.5703125" style="2" customWidth="1"/>
    <col min="2" max="13" width="9.7109375" style="2" customWidth="1"/>
    <col min="14" max="16384" width="9.140625" style="2"/>
  </cols>
  <sheetData>
    <row r="1" spans="1:13" hidden="1">
      <c r="A1" s="1" t="s">
        <v>0</v>
      </c>
      <c r="B1" s="2">
        <v>1.2</v>
      </c>
      <c r="C1" s="2">
        <v>1.2</v>
      </c>
      <c r="D1" s="2">
        <v>1.2</v>
      </c>
      <c r="E1" s="2">
        <v>1.2</v>
      </c>
      <c r="F1" s="2">
        <v>1.2</v>
      </c>
      <c r="G1" s="2">
        <v>1.2</v>
      </c>
      <c r="H1" s="2">
        <v>1.2</v>
      </c>
      <c r="I1" s="2">
        <v>1.2</v>
      </c>
      <c r="J1" s="2">
        <v>1.2</v>
      </c>
      <c r="K1" s="2">
        <v>1.2</v>
      </c>
      <c r="L1" s="2">
        <v>1.2</v>
      </c>
      <c r="M1" s="2">
        <v>1.2</v>
      </c>
    </row>
    <row r="4" spans="1:13" ht="15">
      <c r="A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>
      <c r="A5" s="3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>
      <c r="A6" s="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3" t="s">
        <v>3</v>
      </c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24" customHeight="1" thickBot="1">
      <c r="A8" s="7" t="s">
        <v>4</v>
      </c>
      <c r="B8" s="8">
        <v>2012</v>
      </c>
      <c r="C8" s="8">
        <v>2013</v>
      </c>
      <c r="D8" s="8">
        <v>2014</v>
      </c>
      <c r="E8" s="8">
        <v>2015</v>
      </c>
      <c r="F8" s="8">
        <v>2016</v>
      </c>
      <c r="G8" s="8">
        <v>2017</v>
      </c>
      <c r="H8" s="8">
        <v>2018</v>
      </c>
      <c r="I8" s="8">
        <v>2019</v>
      </c>
      <c r="J8" s="8">
        <v>2020</v>
      </c>
      <c r="K8" s="8">
        <v>2021</v>
      </c>
      <c r="L8" s="8">
        <v>2022</v>
      </c>
      <c r="M8" s="8">
        <v>2023</v>
      </c>
    </row>
    <row r="9" spans="1:13">
      <c r="A9" s="9"/>
      <c r="B9" s="10"/>
      <c r="C9" s="10"/>
      <c r="D9" s="10"/>
      <c r="E9" s="11"/>
      <c r="F9" s="11"/>
      <c r="G9" s="11"/>
      <c r="H9" s="11"/>
      <c r="I9" s="11"/>
      <c r="J9" s="11"/>
      <c r="K9" s="11"/>
      <c r="L9" s="11"/>
      <c r="M9" s="11"/>
    </row>
    <row r="10" spans="1:13" ht="24" customHeight="1">
      <c r="A10" s="12" t="s">
        <v>5</v>
      </c>
      <c r="B10" s="13">
        <f t="shared" ref="B10:I10" si="0">SUM(B11,B31,B33)</f>
        <v>1829.3040000000001</v>
      </c>
      <c r="C10" s="13">
        <f t="shared" si="0"/>
        <v>2057.7965759999997</v>
      </c>
      <c r="D10" s="13">
        <f t="shared" si="0"/>
        <v>2151.9950400000002</v>
      </c>
      <c r="E10" s="13">
        <f t="shared" si="0"/>
        <v>2179.3860000000004</v>
      </c>
      <c r="F10" s="13">
        <f t="shared" si="0"/>
        <v>2287.1678400000001</v>
      </c>
      <c r="G10" s="13">
        <f t="shared" si="0"/>
        <v>2440.2338640000007</v>
      </c>
      <c r="H10" s="13">
        <f t="shared" si="0"/>
        <v>2689.7119199999997</v>
      </c>
      <c r="I10" s="13">
        <f t="shared" si="0"/>
        <v>2786.4129600000006</v>
      </c>
      <c r="J10" s="13">
        <f>SUM(J11,J31,J33)</f>
        <v>2583.3589200000001</v>
      </c>
      <c r="K10" s="13">
        <f>SUM(K11,K31,K33)</f>
        <v>3113.9348400000003</v>
      </c>
      <c r="L10" s="13">
        <f>SUM(L11,L31,L33)</f>
        <v>3308.90184</v>
      </c>
      <c r="M10" s="13">
        <f>SUM(M11,M31,M33)</f>
        <v>3434.7758400000002</v>
      </c>
    </row>
    <row r="11" spans="1:13">
      <c r="A11" s="14" t="s">
        <v>7</v>
      </c>
      <c r="B11" s="13">
        <f t="shared" ref="B11:I11" si="1">B12+B29</f>
        <v>1829.3040000000001</v>
      </c>
      <c r="C11" s="13">
        <f t="shared" si="1"/>
        <v>2057.7965759999997</v>
      </c>
      <c r="D11" s="13">
        <f t="shared" si="1"/>
        <v>2151.9950400000002</v>
      </c>
      <c r="E11" s="13">
        <f t="shared" si="1"/>
        <v>2179.3860000000004</v>
      </c>
      <c r="F11" s="13">
        <f t="shared" si="1"/>
        <v>2287.1678400000001</v>
      </c>
      <c r="G11" s="13">
        <f t="shared" si="1"/>
        <v>2440.2338640000007</v>
      </c>
      <c r="H11" s="13">
        <f t="shared" si="1"/>
        <v>2689.7119199999997</v>
      </c>
      <c r="I11" s="13">
        <f t="shared" si="1"/>
        <v>2786.4129600000006</v>
      </c>
      <c r="J11" s="13">
        <f>J12+J29</f>
        <v>2583.3589200000001</v>
      </c>
      <c r="K11" s="13">
        <f>K12+K29</f>
        <v>3113.9348400000003</v>
      </c>
      <c r="L11" s="13">
        <f>L12+L29</f>
        <v>3308.90184</v>
      </c>
      <c r="M11" s="13">
        <f>M12+M29</f>
        <v>3434.7758400000002</v>
      </c>
    </row>
    <row r="12" spans="1:13">
      <c r="A12" s="15" t="s">
        <v>8</v>
      </c>
      <c r="B12" s="16">
        <f t="shared" ref="B12:I12" si="2">B13+B17+B27+B28</f>
        <v>1631.664</v>
      </c>
      <c r="C12" s="16">
        <f t="shared" si="2"/>
        <v>1889.025948</v>
      </c>
      <c r="D12" s="16">
        <f t="shared" si="2"/>
        <v>2036.1618000000003</v>
      </c>
      <c r="E12" s="16">
        <f t="shared" si="2"/>
        <v>2055.5920800000004</v>
      </c>
      <c r="F12" s="16">
        <f t="shared" si="2"/>
        <v>2147.31972</v>
      </c>
      <c r="G12" s="16">
        <f t="shared" si="2"/>
        <v>2275.8621840000005</v>
      </c>
      <c r="H12" s="16">
        <f t="shared" si="2"/>
        <v>2504.5297199999995</v>
      </c>
      <c r="I12" s="16">
        <f t="shared" si="2"/>
        <v>2567.5898400000005</v>
      </c>
      <c r="J12" s="16">
        <f>J13+J17+J27+J28</f>
        <v>2395.42596</v>
      </c>
      <c r="K12" s="16">
        <f>K13+K17+K27+K28</f>
        <v>2951.9121600000003</v>
      </c>
      <c r="L12" s="16">
        <f>L13+L17+L27+L28</f>
        <v>3095.7552000000001</v>
      </c>
      <c r="M12" s="16">
        <f>M13+M17+M27+M28</f>
        <v>3163.0694400000002</v>
      </c>
    </row>
    <row r="13" spans="1:13">
      <c r="A13" s="17" t="s">
        <v>9</v>
      </c>
      <c r="B13" s="18">
        <f t="shared" ref="B13:M13" si="3">B139*2.7</f>
        <v>541.72799999999995</v>
      </c>
      <c r="C13" s="18">
        <f t="shared" si="3"/>
        <v>561.55032000000006</v>
      </c>
      <c r="D13" s="18">
        <f t="shared" si="3"/>
        <v>576.26640000000009</v>
      </c>
      <c r="E13" s="18">
        <f t="shared" si="3"/>
        <v>557.28000000000009</v>
      </c>
      <c r="F13" s="18">
        <f t="shared" si="3"/>
        <v>564.89076000000011</v>
      </c>
      <c r="G13" s="18">
        <f t="shared" si="3"/>
        <v>576.68533200000002</v>
      </c>
      <c r="H13" s="18">
        <f t="shared" si="3"/>
        <v>644.93496000000005</v>
      </c>
      <c r="I13" s="18">
        <f t="shared" si="3"/>
        <v>683.26739999999995</v>
      </c>
      <c r="J13" s="18">
        <f t="shared" si="3"/>
        <v>579.06575999999995</v>
      </c>
      <c r="K13" s="18">
        <f t="shared" si="3"/>
        <v>668.60964000000013</v>
      </c>
      <c r="L13" s="18">
        <f t="shared" si="3"/>
        <v>757.00332000000003</v>
      </c>
      <c r="M13" s="18">
        <f t="shared" si="3"/>
        <v>813.21408000000008</v>
      </c>
    </row>
    <row r="14" spans="1:13">
      <c r="A14" s="19" t="s">
        <v>10</v>
      </c>
      <c r="B14" s="21">
        <f t="shared" ref="B14:M14" si="4">B140*2.7</f>
        <v>495.72</v>
      </c>
      <c r="C14" s="21">
        <f t="shared" si="4"/>
        <v>512.56799999999998</v>
      </c>
      <c r="D14" s="21">
        <f t="shared" si="4"/>
        <v>526.82399999999996</v>
      </c>
      <c r="E14" s="21">
        <f t="shared" si="4"/>
        <v>505.44</v>
      </c>
      <c r="F14" s="21">
        <f t="shared" si="4"/>
        <v>513.23220000000003</v>
      </c>
      <c r="G14" s="21">
        <f t="shared" si="4"/>
        <v>524.55373200000008</v>
      </c>
      <c r="H14" s="21">
        <f t="shared" si="4"/>
        <v>586.74131999999997</v>
      </c>
      <c r="I14" s="21">
        <f t="shared" si="4"/>
        <v>625.56299999999999</v>
      </c>
      <c r="J14" s="21">
        <f t="shared" si="4"/>
        <v>561.68964000000005</v>
      </c>
      <c r="K14" s="21">
        <f t="shared" si="4"/>
        <v>667.57608000000005</v>
      </c>
      <c r="L14" s="21">
        <f t="shared" si="4"/>
        <v>732.7324799999999</v>
      </c>
      <c r="M14" s="21">
        <f t="shared" si="4"/>
        <v>771.72263999999996</v>
      </c>
    </row>
    <row r="15" spans="1:13">
      <c r="A15" s="19" t="s">
        <v>11</v>
      </c>
      <c r="B15" s="21">
        <f t="shared" ref="B15:M15" si="5">B141*2.7</f>
        <v>29.484000000000002</v>
      </c>
      <c r="C15" s="21">
        <f t="shared" si="5"/>
        <v>32.075999999999993</v>
      </c>
      <c r="D15" s="21">
        <f t="shared" si="5"/>
        <v>31.427999999999997</v>
      </c>
      <c r="E15" s="21">
        <f t="shared" si="5"/>
        <v>33.372000000000007</v>
      </c>
      <c r="F15" s="21">
        <f t="shared" si="5"/>
        <v>33.219720000000002</v>
      </c>
      <c r="G15" s="21">
        <f t="shared" si="5"/>
        <v>33.540480000000002</v>
      </c>
      <c r="H15" s="21">
        <f t="shared" si="5"/>
        <v>37.298880000000004</v>
      </c>
      <c r="I15" s="21">
        <f t="shared" si="5"/>
        <v>35.594640000000005</v>
      </c>
      <c r="J15" s="21">
        <f t="shared" si="5"/>
        <v>10.604520000000001</v>
      </c>
      <c r="K15" s="21">
        <f t="shared" si="5"/>
        <v>-1.2959999999999999E-2</v>
      </c>
      <c r="L15" s="21">
        <f t="shared" si="5"/>
        <v>14.31756</v>
      </c>
      <c r="M15" s="21">
        <f t="shared" si="5"/>
        <v>24.76332</v>
      </c>
    </row>
    <row r="16" spans="1:13">
      <c r="A16" s="19" t="s">
        <v>12</v>
      </c>
      <c r="B16" s="21">
        <f t="shared" ref="B16:M16" si="6">B142*2.7</f>
        <v>16.523999999999997</v>
      </c>
      <c r="C16" s="21">
        <f t="shared" si="6"/>
        <v>16.848000000000003</v>
      </c>
      <c r="D16" s="21">
        <f t="shared" si="6"/>
        <v>18.144000000000002</v>
      </c>
      <c r="E16" s="21">
        <f t="shared" si="6"/>
        <v>18.468</v>
      </c>
      <c r="F16" s="21">
        <f t="shared" si="6"/>
        <v>18.438839999999999</v>
      </c>
      <c r="G16" s="21">
        <f t="shared" si="6"/>
        <v>18.59112</v>
      </c>
      <c r="H16" s="21">
        <f t="shared" si="6"/>
        <v>20.894760000000002</v>
      </c>
      <c r="I16" s="21">
        <f t="shared" si="6"/>
        <v>22.109759999999998</v>
      </c>
      <c r="J16" s="21">
        <f t="shared" si="6"/>
        <v>6.7715999999999994</v>
      </c>
      <c r="K16" s="21">
        <f t="shared" si="6"/>
        <v>1.0465200000000001</v>
      </c>
      <c r="L16" s="21">
        <f t="shared" si="6"/>
        <v>9.9532800000000012</v>
      </c>
      <c r="M16" s="21">
        <f t="shared" si="6"/>
        <v>16.728120000000001</v>
      </c>
    </row>
    <row r="17" spans="1:13">
      <c r="A17" s="22" t="s">
        <v>13</v>
      </c>
      <c r="B17" s="23">
        <f t="shared" ref="B17:M17" si="7">B143*2.7</f>
        <v>960.98400000000015</v>
      </c>
      <c r="C17" s="23">
        <f t="shared" si="7"/>
        <v>1222.3612799999999</v>
      </c>
      <c r="D17" s="23">
        <f t="shared" si="7"/>
        <v>1324.01304</v>
      </c>
      <c r="E17" s="23">
        <f t="shared" si="7"/>
        <v>1320.5138400000003</v>
      </c>
      <c r="F17" s="23">
        <f t="shared" si="7"/>
        <v>1377.5183999999999</v>
      </c>
      <c r="G17" s="23">
        <f t="shared" si="7"/>
        <v>1461.2020920000004</v>
      </c>
      <c r="H17" s="23">
        <f t="shared" si="7"/>
        <v>1520.9564399999999</v>
      </c>
      <c r="I17" s="23">
        <f t="shared" si="7"/>
        <v>1655.7048000000002</v>
      </c>
      <c r="J17" s="23">
        <f t="shared" si="7"/>
        <v>1492.02324</v>
      </c>
      <c r="K17" s="23">
        <f t="shared" si="7"/>
        <v>1807.0419600000002</v>
      </c>
      <c r="L17" s="23">
        <f t="shared" si="7"/>
        <v>1980.8485200000002</v>
      </c>
      <c r="M17" s="23">
        <f t="shared" si="7"/>
        <v>2033.7512400000003</v>
      </c>
    </row>
    <row r="18" spans="1:13">
      <c r="A18" s="19" t="s">
        <v>14</v>
      </c>
      <c r="B18" s="21">
        <f t="shared" ref="B18:M18" si="8">B144*2.7</f>
        <v>493.37747999999999</v>
      </c>
      <c r="C18" s="21">
        <f t="shared" si="8"/>
        <v>696.47364000000005</v>
      </c>
      <c r="D18" s="21">
        <f t="shared" si="8"/>
        <v>777.19499999999994</v>
      </c>
      <c r="E18" s="20">
        <f t="shared" si="8"/>
        <v>761.17320000000007</v>
      </c>
      <c r="F18" s="20">
        <f t="shared" si="8"/>
        <v>798.20964000000004</v>
      </c>
      <c r="G18" s="20">
        <f t="shared" si="8"/>
        <v>815.79409200000009</v>
      </c>
      <c r="H18" s="20">
        <f t="shared" si="8"/>
        <v>854.59536000000003</v>
      </c>
      <c r="I18" s="20">
        <f t="shared" si="8"/>
        <v>898.15392000000008</v>
      </c>
      <c r="J18" s="20">
        <f t="shared" si="8"/>
        <v>858.00384000000008</v>
      </c>
      <c r="K18" s="20">
        <f t="shared" si="8"/>
        <v>913.16808000000003</v>
      </c>
      <c r="L18" s="20">
        <f t="shared" si="8"/>
        <v>958.93956000000026</v>
      </c>
      <c r="M18" s="20">
        <f t="shared" si="8"/>
        <v>916.47288000000015</v>
      </c>
    </row>
    <row r="19" spans="1:13">
      <c r="A19" s="19" t="s">
        <v>15</v>
      </c>
      <c r="B19" s="21">
        <f t="shared" ref="B19:M19" si="9">B145*2.7</f>
        <v>27.079920000000001</v>
      </c>
      <c r="C19" s="21">
        <f t="shared" si="9"/>
        <v>29.318759999999997</v>
      </c>
      <c r="D19" s="21">
        <f t="shared" si="9"/>
        <v>17.45712</v>
      </c>
      <c r="E19" s="20">
        <f t="shared" si="9"/>
        <v>25.032240000000002</v>
      </c>
      <c r="F19" s="20">
        <f t="shared" si="9"/>
        <v>26.474039999999999</v>
      </c>
      <c r="G19" s="20">
        <f t="shared" si="9"/>
        <v>28.732320000000001</v>
      </c>
      <c r="H19" s="20">
        <f t="shared" si="9"/>
        <v>24.277320000000003</v>
      </c>
      <c r="I19" s="20">
        <f t="shared" si="9"/>
        <v>27.740879999999997</v>
      </c>
      <c r="J19" s="20">
        <f t="shared" si="9"/>
        <v>25.570080000000001</v>
      </c>
      <c r="K19" s="20">
        <f t="shared" si="9"/>
        <v>27.079920000000001</v>
      </c>
      <c r="L19" s="20">
        <f t="shared" si="9"/>
        <v>29.386800000000004</v>
      </c>
      <c r="M19" s="20">
        <f t="shared" si="9"/>
        <v>30.200040000000001</v>
      </c>
    </row>
    <row r="20" spans="1:13">
      <c r="A20" s="19" t="s">
        <v>16</v>
      </c>
      <c r="B20" s="21">
        <f t="shared" ref="B20:M20" si="10">B146*2.7</f>
        <v>210.51576000000003</v>
      </c>
      <c r="C20" s="21">
        <f t="shared" si="10"/>
        <v>231.96455999999998</v>
      </c>
      <c r="D20" s="21">
        <f t="shared" si="10"/>
        <v>249.34392</v>
      </c>
      <c r="E20" s="20">
        <f t="shared" si="10"/>
        <v>253.52028000000001</v>
      </c>
      <c r="F20" s="20">
        <f t="shared" si="10"/>
        <v>258.13404000000003</v>
      </c>
      <c r="G20" s="20">
        <f t="shared" si="10"/>
        <v>288.08783999999997</v>
      </c>
      <c r="H20" s="20">
        <f t="shared" si="10"/>
        <v>282.82607999999999</v>
      </c>
      <c r="I20" s="20">
        <f t="shared" si="10"/>
        <v>322.26011999999997</v>
      </c>
      <c r="J20" s="20">
        <f t="shared" si="10"/>
        <v>281.26440000000002</v>
      </c>
      <c r="K20" s="20">
        <f t="shared" si="10"/>
        <v>348.05052000000001</v>
      </c>
      <c r="L20" s="20">
        <f t="shared" si="10"/>
        <v>388.41768000000008</v>
      </c>
      <c r="M20" s="20">
        <f t="shared" si="10"/>
        <v>413.38187999999997</v>
      </c>
    </row>
    <row r="21" spans="1:13">
      <c r="A21" s="19" t="s">
        <v>17</v>
      </c>
      <c r="B21" s="21">
        <f t="shared" ref="B21:M21" si="11">B147*2.7</f>
        <v>24.134759999999996</v>
      </c>
      <c r="C21" s="21">
        <f t="shared" si="11"/>
        <v>26.794799999999999</v>
      </c>
      <c r="D21" s="21">
        <f t="shared" si="11"/>
        <v>25.382159999999999</v>
      </c>
      <c r="E21" s="20">
        <f t="shared" si="11"/>
        <v>24.64668</v>
      </c>
      <c r="F21" s="20">
        <f t="shared" si="11"/>
        <v>30.504599999999996</v>
      </c>
      <c r="G21" s="20">
        <f t="shared" si="11"/>
        <v>34.21116</v>
      </c>
      <c r="H21" s="20">
        <f t="shared" si="11"/>
        <v>34.275960000000005</v>
      </c>
      <c r="I21" s="20">
        <f t="shared" si="11"/>
        <v>43.370640000000002</v>
      </c>
      <c r="J21" s="20">
        <f t="shared" si="11"/>
        <v>39.161879999999996</v>
      </c>
      <c r="K21" s="20">
        <f t="shared" si="11"/>
        <v>61.197120000000005</v>
      </c>
      <c r="L21" s="20">
        <f t="shared" si="11"/>
        <v>54.308880000000002</v>
      </c>
      <c r="M21" s="20">
        <f t="shared" si="11"/>
        <v>52.614359999999998</v>
      </c>
    </row>
    <row r="22" spans="1:13">
      <c r="A22" s="19" t="s">
        <v>18</v>
      </c>
      <c r="B22" s="21">
        <f t="shared" ref="B22:M22" si="12">B148*2.7</f>
        <v>19.79316</v>
      </c>
      <c r="C22" s="21">
        <f t="shared" si="12"/>
        <v>19.56636</v>
      </c>
      <c r="D22" s="21">
        <f t="shared" si="12"/>
        <v>19.141920000000002</v>
      </c>
      <c r="E22" s="20">
        <f t="shared" si="12"/>
        <v>17.317800000000002</v>
      </c>
      <c r="F22" s="20">
        <f t="shared" si="12"/>
        <v>19.683</v>
      </c>
      <c r="G22" s="20">
        <f t="shared" si="12"/>
        <v>18.736920000000001</v>
      </c>
      <c r="H22" s="20">
        <f t="shared" si="12"/>
        <v>18.9864</v>
      </c>
      <c r="I22" s="20">
        <f t="shared" si="12"/>
        <v>18.532800000000002</v>
      </c>
      <c r="J22" s="20">
        <f t="shared" si="12"/>
        <v>20.036160000000002</v>
      </c>
      <c r="K22" s="20">
        <f t="shared" si="12"/>
        <v>20.168999999999997</v>
      </c>
      <c r="L22" s="20">
        <f t="shared" si="12"/>
        <v>23.230799999999999</v>
      </c>
      <c r="M22" s="20">
        <f t="shared" si="12"/>
        <v>24.206040000000002</v>
      </c>
    </row>
    <row r="23" spans="1:13">
      <c r="A23" s="19" t="s">
        <v>19</v>
      </c>
      <c r="B23" s="21">
        <f t="shared" ref="B23:M23" si="13">B149*2.7</f>
        <v>186.08292000000003</v>
      </c>
      <c r="C23" s="21">
        <f t="shared" si="13"/>
        <v>218.33388000000002</v>
      </c>
      <c r="D23" s="21">
        <f t="shared" si="13"/>
        <v>235.51560000000001</v>
      </c>
      <c r="E23" s="20">
        <f t="shared" si="13"/>
        <v>238.82364000000001</v>
      </c>
      <c r="F23" s="20">
        <f t="shared" si="13"/>
        <v>244.51308000000003</v>
      </c>
      <c r="G23" s="20">
        <f t="shared" si="13"/>
        <v>275.63976000000002</v>
      </c>
      <c r="H23" s="20">
        <f t="shared" si="13"/>
        <v>305.99531999999999</v>
      </c>
      <c r="I23" s="20">
        <f t="shared" si="13"/>
        <v>345.64644000000004</v>
      </c>
      <c r="J23" s="20">
        <f t="shared" si="13"/>
        <v>267.98687999999981</v>
      </c>
      <c r="K23" s="20">
        <f t="shared" si="13"/>
        <v>437.37732000000022</v>
      </c>
      <c r="L23" s="20">
        <f t="shared" si="13"/>
        <v>526.56479999999999</v>
      </c>
      <c r="M23" s="20">
        <f t="shared" si="13"/>
        <v>596.8760400000001</v>
      </c>
    </row>
    <row r="24" spans="1:13">
      <c r="A24" s="24" t="s">
        <v>20</v>
      </c>
      <c r="B24" s="21"/>
      <c r="C24" s="21"/>
      <c r="D24" s="21"/>
      <c r="E24" s="20"/>
      <c r="F24" s="20"/>
      <c r="G24" s="20"/>
      <c r="H24" s="20"/>
      <c r="I24" s="20"/>
      <c r="J24" s="20"/>
      <c r="K24" s="20"/>
      <c r="L24" s="20"/>
      <c r="M24" s="20"/>
    </row>
    <row r="25" spans="1:13">
      <c r="A25" s="25" t="s">
        <v>21</v>
      </c>
      <c r="B25" s="21">
        <f t="shared" ref="B25:M25" si="14">B151*2.7</f>
        <v>39.456720000000004</v>
      </c>
      <c r="C25" s="21">
        <f t="shared" si="14"/>
        <v>51.101280000000003</v>
      </c>
      <c r="D25" s="21">
        <f t="shared" si="14"/>
        <v>63.189720000000008</v>
      </c>
      <c r="E25" s="21">
        <f t="shared" si="14"/>
        <v>69.766920000000013</v>
      </c>
      <c r="F25" s="21">
        <f t="shared" si="14"/>
        <v>65.480400000000003</v>
      </c>
      <c r="G25" s="21">
        <f t="shared" si="14"/>
        <v>79.577640000000002</v>
      </c>
      <c r="H25" s="21">
        <f t="shared" si="14"/>
        <v>105.85404</v>
      </c>
      <c r="I25" s="21">
        <f t="shared" si="14"/>
        <v>118.37339999999999</v>
      </c>
      <c r="J25" s="21">
        <f t="shared" si="14"/>
        <v>33.313680000000005</v>
      </c>
      <c r="K25" s="21">
        <f t="shared" si="14"/>
        <v>3.2691599999999998</v>
      </c>
      <c r="L25" s="21">
        <f t="shared" si="14"/>
        <v>64.041839999999993</v>
      </c>
      <c r="M25" s="21">
        <f t="shared" si="14"/>
        <v>137.88144</v>
      </c>
    </row>
    <row r="26" spans="1:13">
      <c r="A26" s="25" t="s">
        <v>22</v>
      </c>
      <c r="B26" s="21">
        <f t="shared" ref="B26:M26" si="15">B152*2.7</f>
        <v>30.174120000000006</v>
      </c>
      <c r="C26" s="21">
        <f t="shared" si="15"/>
        <v>34.606439999999999</v>
      </c>
      <c r="D26" s="21">
        <f t="shared" si="15"/>
        <v>37.554839999999999</v>
      </c>
      <c r="E26" s="21">
        <f t="shared" si="15"/>
        <v>32.678640000000001</v>
      </c>
      <c r="F26" s="21">
        <f t="shared" si="15"/>
        <v>32.68188</v>
      </c>
      <c r="G26" s="21">
        <f t="shared" si="15"/>
        <v>36.041760000000004</v>
      </c>
      <c r="H26" s="21">
        <f t="shared" si="15"/>
        <v>37.308599999999998</v>
      </c>
      <c r="I26" s="21">
        <f t="shared" si="15"/>
        <v>36.991080000000004</v>
      </c>
      <c r="J26" s="21">
        <f t="shared" si="15"/>
        <v>34.230600000000003</v>
      </c>
      <c r="K26" s="21">
        <f t="shared" si="15"/>
        <v>40.441679999999998</v>
      </c>
      <c r="L26" s="21">
        <f t="shared" si="15"/>
        <v>33.553440000000002</v>
      </c>
      <c r="M26" s="21">
        <f t="shared" si="15"/>
        <v>32.960520000000002</v>
      </c>
    </row>
    <row r="27" spans="1:13">
      <c r="A27" s="17" t="s">
        <v>23</v>
      </c>
      <c r="B27" s="21">
        <f t="shared" ref="B27:M27" si="16">B153*2.7</f>
        <v>118.908</v>
      </c>
      <c r="C27" s="21">
        <f t="shared" si="16"/>
        <v>101.27494800000001</v>
      </c>
      <c r="D27" s="21">
        <f t="shared" si="16"/>
        <v>134.77752000000001</v>
      </c>
      <c r="E27" s="21">
        <f t="shared" si="16"/>
        <v>133.16076000000001</v>
      </c>
      <c r="F27" s="21">
        <f t="shared" si="16"/>
        <v>190.06811999999996</v>
      </c>
      <c r="G27" s="21">
        <f t="shared" si="16"/>
        <v>225.94788</v>
      </c>
      <c r="H27" s="21">
        <f t="shared" si="16"/>
        <v>269.02692000000002</v>
      </c>
      <c r="I27" s="21">
        <f t="shared" si="16"/>
        <v>216.96011999999999</v>
      </c>
      <c r="J27" s="21">
        <f t="shared" si="16"/>
        <v>217.89000000000001</v>
      </c>
      <c r="K27" s="21">
        <f t="shared" si="16"/>
        <v>350.75268</v>
      </c>
      <c r="L27" s="21">
        <f t="shared" si="16"/>
        <v>335.76443999999998</v>
      </c>
      <c r="M27" s="21">
        <f t="shared" si="16"/>
        <v>290.73815999999999</v>
      </c>
    </row>
    <row r="28" spans="1:13">
      <c r="A28" s="17" t="s">
        <v>24</v>
      </c>
      <c r="B28" s="21">
        <f t="shared" ref="B28:M28" si="17">B154*2.7</f>
        <v>10.044</v>
      </c>
      <c r="C28" s="21">
        <f t="shared" si="17"/>
        <v>3.8393999999999999</v>
      </c>
      <c r="D28" s="21">
        <f t="shared" si="17"/>
        <v>1.10484</v>
      </c>
      <c r="E28" s="21">
        <f t="shared" si="17"/>
        <v>44.637480000000004</v>
      </c>
      <c r="F28" s="21">
        <f t="shared" si="17"/>
        <v>14.842440000000002</v>
      </c>
      <c r="G28" s="21">
        <f t="shared" si="17"/>
        <v>12.02688</v>
      </c>
      <c r="H28" s="21">
        <f t="shared" si="17"/>
        <v>69.611400000000003</v>
      </c>
      <c r="I28" s="21">
        <f t="shared" si="17"/>
        <v>11.65752</v>
      </c>
      <c r="J28" s="21">
        <f t="shared" si="17"/>
        <v>106.44696</v>
      </c>
      <c r="K28" s="21">
        <f t="shared" si="17"/>
        <v>125.50788000000001</v>
      </c>
      <c r="L28" s="21">
        <f t="shared" si="17"/>
        <v>22.138920000000002</v>
      </c>
      <c r="M28" s="21">
        <f t="shared" si="17"/>
        <v>25.365960000000001</v>
      </c>
    </row>
    <row r="29" spans="1:13">
      <c r="A29" s="15" t="s">
        <v>25</v>
      </c>
      <c r="B29" s="16">
        <f t="shared" ref="B29:M29" si="18">B155*2.7</f>
        <v>197.64000000000001</v>
      </c>
      <c r="C29" s="16">
        <f t="shared" si="18"/>
        <v>168.77062799999999</v>
      </c>
      <c r="D29" s="16">
        <f t="shared" si="18"/>
        <v>115.83323999999999</v>
      </c>
      <c r="E29" s="16">
        <f t="shared" si="18"/>
        <v>123.79392</v>
      </c>
      <c r="F29" s="16">
        <f t="shared" si="18"/>
        <v>139.84811999999999</v>
      </c>
      <c r="G29" s="16">
        <f t="shared" si="18"/>
        <v>164.37168</v>
      </c>
      <c r="H29" s="16">
        <f t="shared" si="18"/>
        <v>185.18219999999999</v>
      </c>
      <c r="I29" s="16">
        <f t="shared" si="18"/>
        <v>218.82311999999999</v>
      </c>
      <c r="J29" s="16">
        <f t="shared" si="18"/>
        <v>187.93296000000001</v>
      </c>
      <c r="K29" s="16">
        <f t="shared" si="18"/>
        <v>162.02268000000001</v>
      </c>
      <c r="L29" s="16">
        <f t="shared" si="18"/>
        <v>213.14664000000002</v>
      </c>
      <c r="M29" s="16">
        <f t="shared" si="18"/>
        <v>271.70640000000009</v>
      </c>
    </row>
    <row r="30" spans="1:13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>
      <c r="A31" s="26" t="s">
        <v>26</v>
      </c>
      <c r="B31" s="27" t="s">
        <v>6</v>
      </c>
      <c r="C31" s="27" t="s">
        <v>6</v>
      </c>
      <c r="D31" s="27" t="s">
        <v>6</v>
      </c>
      <c r="E31" s="27" t="s">
        <v>6</v>
      </c>
      <c r="F31" s="27" t="s">
        <v>6</v>
      </c>
      <c r="G31" s="27" t="s">
        <v>6</v>
      </c>
      <c r="H31" s="27" t="s">
        <v>6</v>
      </c>
      <c r="I31" s="27" t="s">
        <v>6</v>
      </c>
      <c r="J31" s="27" t="s">
        <v>6</v>
      </c>
      <c r="K31" s="27" t="s">
        <v>6</v>
      </c>
      <c r="L31" s="27" t="s">
        <v>6</v>
      </c>
      <c r="M31" s="27" t="s">
        <v>6</v>
      </c>
    </row>
    <row r="32" spans="1:13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>
      <c r="A33" s="14" t="s">
        <v>27</v>
      </c>
      <c r="B33" s="27" t="s">
        <v>6</v>
      </c>
      <c r="C33" s="27" t="s">
        <v>6</v>
      </c>
      <c r="D33" s="27" t="s">
        <v>6</v>
      </c>
      <c r="E33" s="27" t="s">
        <v>6</v>
      </c>
      <c r="F33" s="27" t="s">
        <v>6</v>
      </c>
      <c r="G33" s="27" t="s">
        <v>6</v>
      </c>
      <c r="H33" s="27" t="s">
        <v>6</v>
      </c>
      <c r="I33" s="27" t="s">
        <v>6</v>
      </c>
      <c r="J33" s="27" t="s">
        <v>6</v>
      </c>
      <c r="K33" s="27" t="s">
        <v>6</v>
      </c>
      <c r="L33" s="27" t="s">
        <v>6</v>
      </c>
      <c r="M33" s="27" t="s">
        <v>6</v>
      </c>
    </row>
    <row r="34" spans="1:13">
      <c r="A34" s="28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1:13" ht="14.25">
      <c r="A35" s="12" t="s">
        <v>28</v>
      </c>
      <c r="B35" s="13">
        <f t="shared" ref="B35:I35" si="19">B36+B45</f>
        <v>1907.712</v>
      </c>
      <c r="C35" s="13">
        <f t="shared" si="19"/>
        <v>1829.2975200000001</v>
      </c>
      <c r="D35" s="13">
        <f t="shared" si="19"/>
        <v>1839.9636</v>
      </c>
      <c r="E35" s="13">
        <f t="shared" si="19"/>
        <v>1800.84384</v>
      </c>
      <c r="F35" s="13">
        <f t="shared" si="19"/>
        <v>1955.56032</v>
      </c>
      <c r="G35" s="13">
        <f t="shared" si="19"/>
        <v>2018.4066</v>
      </c>
      <c r="H35" s="13">
        <f t="shared" si="19"/>
        <v>2260.8460800000003</v>
      </c>
      <c r="I35" s="13">
        <f t="shared" si="19"/>
        <v>2455.6705200000001</v>
      </c>
      <c r="J35" s="13">
        <f>J36+J45</f>
        <v>2897.3257353791996</v>
      </c>
      <c r="K35" s="13">
        <f>K36+K45</f>
        <v>3493.6891241436001</v>
      </c>
      <c r="L35" s="13">
        <f>L36+L45</f>
        <v>3335.5237825007998</v>
      </c>
      <c r="M35" s="13">
        <f>M36+M45</f>
        <v>3638.2555486387446</v>
      </c>
    </row>
    <row r="36" spans="1:13">
      <c r="A36" s="14" t="s">
        <v>29</v>
      </c>
      <c r="B36" s="13">
        <f t="shared" ref="B36:I36" si="20">SUM(B37:B43)</f>
        <v>1772.604</v>
      </c>
      <c r="C36" s="13">
        <f t="shared" si="20"/>
        <v>1794.1338000000001</v>
      </c>
      <c r="D36" s="13">
        <f t="shared" si="20"/>
        <v>1786.05</v>
      </c>
      <c r="E36" s="13">
        <f t="shared" si="20"/>
        <v>1765.68012</v>
      </c>
      <c r="F36" s="13">
        <f t="shared" si="20"/>
        <v>1897.9693200000002</v>
      </c>
      <c r="G36" s="13">
        <f t="shared" si="20"/>
        <v>1900.0299600000001</v>
      </c>
      <c r="H36" s="13">
        <f t="shared" si="20"/>
        <v>2114.5114800000001</v>
      </c>
      <c r="I36" s="13">
        <f t="shared" si="20"/>
        <v>2369.80404</v>
      </c>
      <c r="J36" s="13">
        <f>SUM(J37:J43)</f>
        <v>2781.1090799999997</v>
      </c>
      <c r="K36" s="13">
        <f>SUM(K37:K43)</f>
        <v>3172.4540415179999</v>
      </c>
      <c r="L36" s="13">
        <f>SUM(L37:L43)</f>
        <v>3136.6323931859997</v>
      </c>
      <c r="M36" s="13">
        <f>SUM(M37:M43)</f>
        <v>3318.8745043691997</v>
      </c>
    </row>
    <row r="37" spans="1:13">
      <c r="A37" s="29" t="s">
        <v>30</v>
      </c>
      <c r="B37" s="30">
        <f t="shared" ref="B37:M37" si="21">B163*2.7</f>
        <v>733.86000000000013</v>
      </c>
      <c r="C37" s="30">
        <f t="shared" si="21"/>
        <v>763.68096000000014</v>
      </c>
      <c r="D37" s="30">
        <f t="shared" si="21"/>
        <v>793.07748000000004</v>
      </c>
      <c r="E37" s="30">
        <f t="shared" si="21"/>
        <v>789.98652000000004</v>
      </c>
      <c r="F37" s="30">
        <f t="shared" si="21"/>
        <v>824.42772000000002</v>
      </c>
      <c r="G37" s="30">
        <f t="shared" si="21"/>
        <v>886.32143999999994</v>
      </c>
      <c r="H37" s="30">
        <f t="shared" si="21"/>
        <v>918.58859999999993</v>
      </c>
      <c r="I37" s="30">
        <f t="shared" si="21"/>
        <v>1071.1440000000002</v>
      </c>
      <c r="J37" s="30">
        <f t="shared" si="21"/>
        <v>1143.69084</v>
      </c>
      <c r="K37" s="30">
        <f t="shared" si="21"/>
        <v>1216.5616800000003</v>
      </c>
      <c r="L37" s="30">
        <f t="shared" si="21"/>
        <v>1290.0351600000001</v>
      </c>
      <c r="M37" s="30">
        <f t="shared" si="21"/>
        <v>1436.8914000000002</v>
      </c>
    </row>
    <row r="38" spans="1:13">
      <c r="A38" s="29" t="s">
        <v>31</v>
      </c>
      <c r="B38" s="30">
        <f t="shared" ref="B38:M38" si="22">B164*2.7</f>
        <v>304.88400000000001</v>
      </c>
      <c r="C38" s="30">
        <f t="shared" si="22"/>
        <v>281.31299999999999</v>
      </c>
      <c r="D38" s="30">
        <f t="shared" si="22"/>
        <v>301.57272</v>
      </c>
      <c r="E38" s="30">
        <f t="shared" si="22"/>
        <v>271.39860000000004</v>
      </c>
      <c r="F38" s="30">
        <f t="shared" si="22"/>
        <v>303.40980000000002</v>
      </c>
      <c r="G38" s="30">
        <f t="shared" si="22"/>
        <v>280.90476000000001</v>
      </c>
      <c r="H38" s="30">
        <f t="shared" si="22"/>
        <v>315.16128000000003</v>
      </c>
      <c r="I38" s="30">
        <f t="shared" si="22"/>
        <v>364.43520000000001</v>
      </c>
      <c r="J38" s="30">
        <f t="shared" si="22"/>
        <v>434.37059999999997</v>
      </c>
      <c r="K38" s="30">
        <f t="shared" si="22"/>
        <v>418.69763152200011</v>
      </c>
      <c r="L38" s="30">
        <f t="shared" si="22"/>
        <v>470.70066307320002</v>
      </c>
      <c r="M38" s="30">
        <f t="shared" si="22"/>
        <v>505.36489987799996</v>
      </c>
    </row>
    <row r="39" spans="1:13">
      <c r="A39" s="29" t="s">
        <v>32</v>
      </c>
      <c r="B39" s="30">
        <f t="shared" ref="B39:M39" si="23">B165*2.7</f>
        <v>75.816000000000003</v>
      </c>
      <c r="C39" s="30">
        <f t="shared" si="23"/>
        <v>84.589920000000006</v>
      </c>
      <c r="D39" s="30">
        <f t="shared" si="23"/>
        <v>85.305959999999999</v>
      </c>
      <c r="E39" s="30">
        <f t="shared" si="23"/>
        <v>103.90031999999999</v>
      </c>
      <c r="F39" s="30">
        <f t="shared" si="23"/>
        <v>110.65896000000001</v>
      </c>
      <c r="G39" s="30">
        <f t="shared" si="23"/>
        <v>106.39188000000001</v>
      </c>
      <c r="H39" s="30">
        <f t="shared" si="23"/>
        <v>105.54300000000002</v>
      </c>
      <c r="I39" s="30">
        <f t="shared" si="23"/>
        <v>116.55900000000001</v>
      </c>
      <c r="J39" s="30">
        <f t="shared" si="23"/>
        <v>125.37504</v>
      </c>
      <c r="K39" s="30">
        <f t="shared" si="23"/>
        <v>162.29748999600002</v>
      </c>
      <c r="L39" s="30">
        <f t="shared" si="23"/>
        <v>172.13289011280003</v>
      </c>
      <c r="M39" s="30">
        <f t="shared" si="23"/>
        <v>177.58492449120004</v>
      </c>
    </row>
    <row r="40" spans="1:13">
      <c r="A40" s="29" t="s">
        <v>33</v>
      </c>
      <c r="B40" s="30">
        <f t="shared" ref="B40:M40" si="24">B166*2.7</f>
        <v>426.70800000000003</v>
      </c>
      <c r="C40" s="30">
        <f t="shared" si="24"/>
        <v>443.84435999999999</v>
      </c>
      <c r="D40" s="30">
        <f t="shared" si="24"/>
        <v>410.52744000000001</v>
      </c>
      <c r="E40" s="30">
        <f t="shared" si="24"/>
        <v>405.65771999999998</v>
      </c>
      <c r="F40" s="30">
        <f t="shared" si="24"/>
        <v>446.39424000000002</v>
      </c>
      <c r="G40" s="30">
        <f t="shared" si="24"/>
        <v>431.08848</v>
      </c>
      <c r="H40" s="30">
        <f t="shared" si="24"/>
        <v>539.32716000000005</v>
      </c>
      <c r="I40" s="30">
        <f t="shared" si="24"/>
        <v>583.24212</v>
      </c>
      <c r="J40" s="30">
        <f t="shared" si="24"/>
        <v>674.66196000000002</v>
      </c>
      <c r="K40" s="30">
        <f t="shared" si="24"/>
        <v>699.26652000000001</v>
      </c>
      <c r="L40" s="30">
        <f t="shared" si="24"/>
        <v>845.58492000000001</v>
      </c>
      <c r="M40" s="30">
        <f t="shared" si="24"/>
        <v>874.10664000000008</v>
      </c>
    </row>
    <row r="41" spans="1:13">
      <c r="A41" s="29" t="s">
        <v>34</v>
      </c>
      <c r="B41" s="30">
        <f t="shared" ref="B41:M41" si="25">B167*2.7</f>
        <v>98.820000000000007</v>
      </c>
      <c r="C41" s="30">
        <f t="shared" si="25"/>
        <v>104.5872</v>
      </c>
      <c r="D41" s="30">
        <f t="shared" si="25"/>
        <v>89.495280000000008</v>
      </c>
      <c r="E41" s="30">
        <f t="shared" si="25"/>
        <v>89.252279999999999</v>
      </c>
      <c r="F41" s="30">
        <f t="shared" si="25"/>
        <v>105.11208000000001</v>
      </c>
      <c r="G41" s="30">
        <f t="shared" si="25"/>
        <v>96.863039999999998</v>
      </c>
      <c r="H41" s="30">
        <f t="shared" si="25"/>
        <v>117.28475999999999</v>
      </c>
      <c r="I41" s="30">
        <f t="shared" si="25"/>
        <v>127.84068000000001</v>
      </c>
      <c r="J41" s="30">
        <f t="shared" si="25"/>
        <v>225.84420000000003</v>
      </c>
      <c r="K41" s="30">
        <f t="shared" si="25"/>
        <v>453.49955999999997</v>
      </c>
      <c r="L41" s="30">
        <f t="shared" si="25"/>
        <v>280.50623999999999</v>
      </c>
      <c r="M41" s="30">
        <f t="shared" si="25"/>
        <v>239.03748000000002</v>
      </c>
    </row>
    <row r="42" spans="1:13">
      <c r="A42" s="29" t="s">
        <v>35</v>
      </c>
      <c r="B42" s="30">
        <f t="shared" ref="B42:M42" si="26">B168*2.7</f>
        <v>109.512</v>
      </c>
      <c r="C42" s="30">
        <f t="shared" si="26"/>
        <v>103.0968</v>
      </c>
      <c r="D42" s="30">
        <f t="shared" si="26"/>
        <v>94.57884</v>
      </c>
      <c r="E42" s="30">
        <f t="shared" si="26"/>
        <v>90.800999999999988</v>
      </c>
      <c r="F42" s="30">
        <f t="shared" si="26"/>
        <v>87.872039999999984</v>
      </c>
      <c r="G42" s="30">
        <f t="shared" si="26"/>
        <v>82.824119999999994</v>
      </c>
      <c r="H42" s="30">
        <f t="shared" si="26"/>
        <v>77.87988</v>
      </c>
      <c r="I42" s="30">
        <f t="shared" si="26"/>
        <v>71.497079999999997</v>
      </c>
      <c r="J42" s="30">
        <f t="shared" si="26"/>
        <v>42.985080000000004</v>
      </c>
      <c r="K42" s="30">
        <f t="shared" si="26"/>
        <v>37.707120000000003</v>
      </c>
      <c r="L42" s="30">
        <f t="shared" si="26"/>
        <v>51.341040000000007</v>
      </c>
      <c r="M42" s="30">
        <f t="shared" si="26"/>
        <v>59.836320000000001</v>
      </c>
    </row>
    <row r="43" spans="1:13">
      <c r="A43" s="29" t="s">
        <v>36</v>
      </c>
      <c r="B43" s="30">
        <f t="shared" ref="B43:M43" si="27">B169*2.7</f>
        <v>23.004000000000001</v>
      </c>
      <c r="C43" s="30">
        <f t="shared" si="27"/>
        <v>13.021560000000001</v>
      </c>
      <c r="D43" s="30">
        <f t="shared" si="27"/>
        <v>11.492280000000001</v>
      </c>
      <c r="E43" s="30">
        <f t="shared" si="27"/>
        <v>14.683680000000001</v>
      </c>
      <c r="F43" s="30">
        <f t="shared" si="27"/>
        <v>20.094480000000001</v>
      </c>
      <c r="G43" s="30">
        <f t="shared" si="27"/>
        <v>15.636239999999999</v>
      </c>
      <c r="H43" s="30">
        <f t="shared" si="27"/>
        <v>40.726800000000004</v>
      </c>
      <c r="I43" s="30">
        <f t="shared" si="27"/>
        <v>35.08596</v>
      </c>
      <c r="J43" s="30">
        <f t="shared" si="27"/>
        <v>134.18136000000001</v>
      </c>
      <c r="K43" s="30">
        <f t="shared" si="27"/>
        <v>184.42404000000002</v>
      </c>
      <c r="L43" s="30">
        <f t="shared" si="27"/>
        <v>26.331480000000003</v>
      </c>
      <c r="M43" s="30">
        <f t="shared" si="27"/>
        <v>26.052840000000003</v>
      </c>
    </row>
    <row r="44" spans="1:13">
      <c r="A44" s="31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spans="1:13" ht="14.25">
      <c r="A45" s="32" t="s">
        <v>37</v>
      </c>
      <c r="B45" s="13">
        <f t="shared" ref="B45:M45" si="28">B171*2.7</f>
        <v>135.108</v>
      </c>
      <c r="C45" s="13">
        <f t="shared" si="28"/>
        <v>35.163720000000005</v>
      </c>
      <c r="D45" s="13">
        <f t="shared" si="28"/>
        <v>53.913600000000002</v>
      </c>
      <c r="E45" s="13">
        <f t="shared" si="28"/>
        <v>35.163720000000005</v>
      </c>
      <c r="F45" s="13">
        <f t="shared" si="28"/>
        <v>57.591000000000001</v>
      </c>
      <c r="G45" s="13">
        <f t="shared" si="28"/>
        <v>118.37664000000001</v>
      </c>
      <c r="H45" s="13">
        <f t="shared" si="28"/>
        <v>146.33460000000002</v>
      </c>
      <c r="I45" s="13">
        <f t="shared" si="28"/>
        <v>85.866479999999996</v>
      </c>
      <c r="J45" s="13">
        <f t="shared" si="28"/>
        <v>116.21665537920003</v>
      </c>
      <c r="K45" s="13">
        <f t="shared" si="28"/>
        <v>321.23508262560011</v>
      </c>
      <c r="L45" s="13">
        <f t="shared" si="28"/>
        <v>198.89138931479997</v>
      </c>
      <c r="M45" s="13">
        <f t="shared" si="28"/>
        <v>319.38104426954493</v>
      </c>
    </row>
    <row r="46" spans="1:13" ht="18" customHeight="1">
      <c r="A46" s="33" t="s">
        <v>38</v>
      </c>
      <c r="B46" s="21">
        <f t="shared" ref="B46:M46" si="29">B172*2.7</f>
        <v>140.61600000000001</v>
      </c>
      <c r="C46" s="21">
        <f t="shared" si="29"/>
        <v>34.878600000000006</v>
      </c>
      <c r="D46" s="21">
        <f t="shared" si="29"/>
        <v>55.770120000000006</v>
      </c>
      <c r="E46" s="21">
        <f t="shared" si="29"/>
        <v>36.35604</v>
      </c>
      <c r="F46" s="21">
        <f t="shared" si="29"/>
        <v>62.091359999999995</v>
      </c>
      <c r="G46" s="21">
        <f t="shared" si="29"/>
        <v>116.8668</v>
      </c>
      <c r="H46" s="21">
        <f t="shared" si="29"/>
        <v>142.32996000000003</v>
      </c>
      <c r="I46" s="21">
        <f t="shared" si="29"/>
        <v>84.483000000000004</v>
      </c>
      <c r="J46" s="21">
        <f t="shared" si="29"/>
        <v>125.37504</v>
      </c>
      <c r="K46" s="21">
        <f t="shared" si="29"/>
        <v>162.29748999600002</v>
      </c>
      <c r="L46" s="21">
        <f t="shared" si="29"/>
        <v>172.13289011280003</v>
      </c>
      <c r="M46" s="21">
        <f t="shared" si="29"/>
        <v>177.58492449120004</v>
      </c>
    </row>
    <row r="47" spans="1:13" ht="18" customHeight="1">
      <c r="A47" s="3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</row>
    <row r="48" spans="1:13" ht="18" customHeight="1">
      <c r="A48" s="34" t="s">
        <v>39</v>
      </c>
      <c r="B48" s="35">
        <f t="shared" ref="B48:I48" si="30">B11-B36</f>
        <v>56.700000000000045</v>
      </c>
      <c r="C48" s="35">
        <f t="shared" si="30"/>
        <v>263.66277599999967</v>
      </c>
      <c r="D48" s="35">
        <f t="shared" si="30"/>
        <v>365.94504000000029</v>
      </c>
      <c r="E48" s="35">
        <f t="shared" si="30"/>
        <v>413.70588000000043</v>
      </c>
      <c r="F48" s="35">
        <f t="shared" si="30"/>
        <v>389.19851999999992</v>
      </c>
      <c r="G48" s="35">
        <f t="shared" si="30"/>
        <v>540.20390400000065</v>
      </c>
      <c r="H48" s="35">
        <f t="shared" si="30"/>
        <v>575.20043999999962</v>
      </c>
      <c r="I48" s="35">
        <f t="shared" si="30"/>
        <v>416.60892000000058</v>
      </c>
      <c r="J48" s="35">
        <f>J11-J36</f>
        <v>-197.7501599999996</v>
      </c>
      <c r="K48" s="35">
        <f>K11-K36</f>
        <v>-58.519201517999591</v>
      </c>
      <c r="L48" s="35">
        <f>L11-L36</f>
        <v>172.26944681400028</v>
      </c>
      <c r="M48" s="35">
        <f>M11-M36</f>
        <v>115.90133563080053</v>
      </c>
    </row>
    <row r="49" spans="1:13" ht="18" customHeight="1">
      <c r="A49" s="34" t="s">
        <v>40</v>
      </c>
      <c r="B49" s="35">
        <f t="shared" ref="B49:I49" si="31">B10-(B35-B42)</f>
        <v>31.104000000000042</v>
      </c>
      <c r="C49" s="35">
        <f t="shared" si="31"/>
        <v>331.59585599999969</v>
      </c>
      <c r="D49" s="35">
        <f t="shared" si="31"/>
        <v>406.6102800000001</v>
      </c>
      <c r="E49" s="35">
        <f t="shared" si="31"/>
        <v>469.34316000000035</v>
      </c>
      <c r="F49" s="35">
        <f t="shared" si="31"/>
        <v>419.47955999999999</v>
      </c>
      <c r="G49" s="35">
        <f t="shared" si="31"/>
        <v>504.65138400000069</v>
      </c>
      <c r="H49" s="35">
        <f t="shared" si="31"/>
        <v>506.74571999999944</v>
      </c>
      <c r="I49" s="35">
        <f t="shared" si="31"/>
        <v>402.23952000000054</v>
      </c>
      <c r="J49" s="35">
        <f>J10-(J35-J42)</f>
        <v>-270.98173537919956</v>
      </c>
      <c r="K49" s="35">
        <f>K10-(K35-K42)</f>
        <v>-342.04716414359973</v>
      </c>
      <c r="L49" s="35">
        <f>L10-(L35-L42)</f>
        <v>24.719097499199961</v>
      </c>
      <c r="M49" s="35">
        <f>M10-(M35-M42)</f>
        <v>-143.64338863874445</v>
      </c>
    </row>
    <row r="50" spans="1:13" ht="18" customHeight="1">
      <c r="A50" s="34" t="s">
        <v>41</v>
      </c>
      <c r="B50" s="35">
        <f t="shared" ref="B50:I50" si="32">B10-B35</f>
        <v>-78.407999999999902</v>
      </c>
      <c r="C50" s="35">
        <f t="shared" si="32"/>
        <v>228.49905599999965</v>
      </c>
      <c r="D50" s="35">
        <f t="shared" si="32"/>
        <v>312.0314400000002</v>
      </c>
      <c r="E50" s="35">
        <f t="shared" si="32"/>
        <v>378.54216000000042</v>
      </c>
      <c r="F50" s="35">
        <f t="shared" si="32"/>
        <v>331.60752000000002</v>
      </c>
      <c r="G50" s="35">
        <f t="shared" si="32"/>
        <v>421.8272640000007</v>
      </c>
      <c r="H50" s="35">
        <f t="shared" si="32"/>
        <v>428.86583999999948</v>
      </c>
      <c r="I50" s="35">
        <f t="shared" si="32"/>
        <v>330.74244000000044</v>
      </c>
      <c r="J50" s="35">
        <f>J10-J35</f>
        <v>-313.96681537919949</v>
      </c>
      <c r="K50" s="35">
        <f>K10-K35</f>
        <v>-379.75428414359976</v>
      </c>
      <c r="L50" s="35">
        <f>L10-L35</f>
        <v>-26.621942500799832</v>
      </c>
      <c r="M50" s="35">
        <f>M10-M35</f>
        <v>-203.47970863874434</v>
      </c>
    </row>
    <row r="51" spans="1:13">
      <c r="A51" s="36"/>
      <c r="B51" s="21"/>
      <c r="C51" s="21"/>
      <c r="D51" s="21"/>
      <c r="E51" s="37"/>
      <c r="F51" s="37"/>
      <c r="G51" s="37"/>
      <c r="H51" s="37"/>
      <c r="I51" s="37"/>
      <c r="J51" s="37"/>
      <c r="K51" s="37"/>
      <c r="L51" s="37"/>
      <c r="M51" s="37"/>
    </row>
    <row r="52" spans="1:13">
      <c r="A52" s="36" t="s">
        <v>42</v>
      </c>
      <c r="B52" s="13">
        <f t="shared" ref="B52:H52" si="33">B53-B56</f>
        <v>89.425402790400042</v>
      </c>
      <c r="C52" s="13">
        <f t="shared" si="33"/>
        <v>-229.070006360523</v>
      </c>
      <c r="D52" s="13">
        <f t="shared" si="33"/>
        <v>-308.3184</v>
      </c>
      <c r="E52" s="13">
        <f t="shared" si="33"/>
        <v>-378.54215999999997</v>
      </c>
      <c r="F52" s="13">
        <f t="shared" si="33"/>
        <v>-331.60752000000002</v>
      </c>
      <c r="G52" s="13">
        <f t="shared" si="33"/>
        <v>-421.82856000000004</v>
      </c>
      <c r="H52" s="13">
        <f t="shared" si="33"/>
        <v>-428.86583999999999</v>
      </c>
      <c r="I52" s="13">
        <f>I53-I56</f>
        <v>-330.74243999999999</v>
      </c>
      <c r="J52" s="13">
        <f>J53-J56</f>
        <v>313.91173537920065</v>
      </c>
      <c r="K52" s="13">
        <f>K53-K56</f>
        <v>379.75537262160043</v>
      </c>
      <c r="L52" s="13">
        <f>L53-L56</f>
        <v>26.621942500799719</v>
      </c>
      <c r="M52" s="13">
        <f>M53-M56</f>
        <v>203.47970863874477</v>
      </c>
    </row>
    <row r="53" spans="1:13">
      <c r="A53" s="31" t="s">
        <v>43</v>
      </c>
      <c r="B53" s="23">
        <f t="shared" ref="B53:I53" si="34">B54-B55</f>
        <v>-84.008557209599999</v>
      </c>
      <c r="C53" s="23">
        <f t="shared" si="34"/>
        <v>-53.432846360523001</v>
      </c>
      <c r="D53" s="23">
        <f t="shared" si="34"/>
        <v>-109.72583999999999</v>
      </c>
      <c r="E53" s="23">
        <f t="shared" si="34"/>
        <v>-73.956240000000008</v>
      </c>
      <c r="F53" s="23">
        <f t="shared" si="34"/>
        <v>-87.885000000000005</v>
      </c>
      <c r="G53" s="23">
        <f t="shared" si="34"/>
        <v>-112.87188</v>
      </c>
      <c r="H53" s="23">
        <f t="shared" si="34"/>
        <v>-100.05768</v>
      </c>
      <c r="I53" s="23">
        <f t="shared" si="34"/>
        <v>-929.80223999999998</v>
      </c>
      <c r="J53" s="23">
        <f>J54-J55</f>
        <v>-116.07300000000001</v>
      </c>
      <c r="K53" s="23">
        <f>K54-K55</f>
        <v>-83.754000000000019</v>
      </c>
      <c r="L53" s="23">
        <f>L54-L55</f>
        <v>919.65456000000017</v>
      </c>
      <c r="M53" s="23">
        <f>M54-M55</f>
        <v>-172.5974406</v>
      </c>
    </row>
    <row r="54" spans="1:13">
      <c r="A54" s="38" t="s">
        <v>44</v>
      </c>
      <c r="B54" s="21">
        <f t="shared" ref="B54:M54" si="35">B180*2.7</f>
        <v>0</v>
      </c>
      <c r="C54" s="21">
        <f t="shared" si="35"/>
        <v>32.400000000000006</v>
      </c>
      <c r="D54" s="21">
        <f t="shared" si="35"/>
        <v>0</v>
      </c>
      <c r="E54" s="21">
        <f t="shared" si="35"/>
        <v>0</v>
      </c>
      <c r="F54" s="21">
        <f t="shared" si="35"/>
        <v>0</v>
      </c>
      <c r="G54" s="21">
        <f t="shared" si="35"/>
        <v>0</v>
      </c>
      <c r="H54" s="21">
        <f t="shared" si="35"/>
        <v>0</v>
      </c>
      <c r="I54" s="21">
        <f t="shared" si="35"/>
        <v>0</v>
      </c>
      <c r="J54" s="21">
        <f t="shared" si="35"/>
        <v>0</v>
      </c>
      <c r="K54" s="21">
        <f t="shared" si="35"/>
        <v>27.134999999999998</v>
      </c>
      <c r="L54" s="21">
        <f t="shared" si="35"/>
        <v>1066.6501200000002</v>
      </c>
      <c r="M54" s="21">
        <f t="shared" si="35"/>
        <v>0</v>
      </c>
    </row>
    <row r="55" spans="1:13">
      <c r="A55" s="38" t="s">
        <v>45</v>
      </c>
      <c r="B55" s="30">
        <f t="shared" ref="B55:M55" si="36">B181*2.7</f>
        <v>84.008557209599999</v>
      </c>
      <c r="C55" s="30">
        <f t="shared" si="36"/>
        <v>85.832846360523007</v>
      </c>
      <c r="D55" s="30">
        <f t="shared" si="36"/>
        <v>109.72583999999999</v>
      </c>
      <c r="E55" s="30">
        <f t="shared" si="36"/>
        <v>73.956240000000008</v>
      </c>
      <c r="F55" s="30">
        <f t="shared" si="36"/>
        <v>87.885000000000005</v>
      </c>
      <c r="G55" s="30">
        <f t="shared" si="36"/>
        <v>112.87188</v>
      </c>
      <c r="H55" s="30">
        <f t="shared" si="36"/>
        <v>100.05768</v>
      </c>
      <c r="I55" s="30">
        <f t="shared" si="36"/>
        <v>929.80223999999998</v>
      </c>
      <c r="J55" s="30">
        <f t="shared" si="36"/>
        <v>116.07300000000001</v>
      </c>
      <c r="K55" s="30">
        <f t="shared" si="36"/>
        <v>110.88900000000001</v>
      </c>
      <c r="L55" s="30">
        <f t="shared" si="36"/>
        <v>146.99556000000001</v>
      </c>
      <c r="M55" s="30">
        <f t="shared" si="36"/>
        <v>172.5974406</v>
      </c>
    </row>
    <row r="56" spans="1:13">
      <c r="A56" s="31" t="s">
        <v>46</v>
      </c>
      <c r="B56" s="18">
        <f t="shared" ref="B56:M56" si="37">B182*2.7</f>
        <v>-173.43396000000004</v>
      </c>
      <c r="C56" s="18">
        <f t="shared" si="37"/>
        <v>175.63715999999999</v>
      </c>
      <c r="D56" s="18">
        <f t="shared" si="37"/>
        <v>198.59255999999999</v>
      </c>
      <c r="E56" s="18">
        <f t="shared" si="37"/>
        <v>304.58591999999999</v>
      </c>
      <c r="F56" s="18">
        <f t="shared" si="37"/>
        <v>243.72252000000003</v>
      </c>
      <c r="G56" s="18">
        <f t="shared" si="37"/>
        <v>308.95668000000001</v>
      </c>
      <c r="H56" s="18">
        <f t="shared" si="37"/>
        <v>328.80815999999999</v>
      </c>
      <c r="I56" s="18">
        <f t="shared" si="37"/>
        <v>-599.0598</v>
      </c>
      <c r="J56" s="18">
        <f t="shared" si="37"/>
        <v>-429.98473537920063</v>
      </c>
      <c r="K56" s="18">
        <f t="shared" si="37"/>
        <v>-463.50937262160045</v>
      </c>
      <c r="L56" s="18">
        <f t="shared" si="37"/>
        <v>893.03261749920046</v>
      </c>
      <c r="M56" s="18">
        <f t="shared" si="37"/>
        <v>-376.07714923874477</v>
      </c>
    </row>
    <row r="57" spans="1:13" ht="13.5" thickBot="1">
      <c r="A57" s="39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</row>
    <row r="58" spans="1:13">
      <c r="A58" s="41" t="s">
        <v>47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</row>
    <row r="59" spans="1:13">
      <c r="A59" s="42" t="s">
        <v>48</v>
      </c>
      <c r="B59" s="28"/>
      <c r="C59" s="28"/>
      <c r="D59" s="28"/>
      <c r="E59" s="28"/>
      <c r="F59" s="28"/>
      <c r="G59" s="28"/>
      <c r="H59" s="28"/>
      <c r="I59" s="43"/>
      <c r="J59" s="43"/>
      <c r="K59" s="43"/>
      <c r="L59" s="43"/>
      <c r="M59" s="43"/>
    </row>
    <row r="60" spans="1:13">
      <c r="A60" s="42" t="s">
        <v>49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spans="1:13">
      <c r="A61" s="46" t="s">
        <v>51</v>
      </c>
    </row>
    <row r="62" spans="1:13">
      <c r="A62" s="47" t="s">
        <v>52</v>
      </c>
    </row>
    <row r="63" spans="1:13">
      <c r="A63" s="42" t="s">
        <v>53</v>
      </c>
    </row>
    <row r="67" spans="1:15" ht="15">
      <c r="A67" s="3" t="s">
        <v>1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>
      <c r="A68" s="3" t="s">
        <v>2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5">
      <c r="A69" s="3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5">
      <c r="A70" s="3" t="s">
        <v>50</v>
      </c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5" ht="24" customHeight="1" thickBot="1">
      <c r="A71" s="7" t="s">
        <v>4</v>
      </c>
      <c r="B71" s="8">
        <v>2012</v>
      </c>
      <c r="C71" s="8">
        <v>2013</v>
      </c>
      <c r="D71" s="8">
        <v>2014</v>
      </c>
      <c r="E71" s="8">
        <v>2015</v>
      </c>
      <c r="F71" s="8">
        <v>2016</v>
      </c>
      <c r="G71" s="8">
        <v>2017</v>
      </c>
      <c r="H71" s="8">
        <v>2018</v>
      </c>
      <c r="I71" s="8">
        <v>2019</v>
      </c>
      <c r="J71" s="8">
        <v>2020</v>
      </c>
      <c r="K71" s="8">
        <v>2021</v>
      </c>
      <c r="L71" s="8">
        <v>2022</v>
      </c>
      <c r="M71" s="8">
        <v>2023</v>
      </c>
    </row>
    <row r="72" spans="1:15" ht="24" customHeight="1">
      <c r="A72" s="9"/>
      <c r="B72" s="10"/>
      <c r="C72" s="10"/>
      <c r="D72" s="10"/>
      <c r="E72" s="11"/>
      <c r="F72" s="11"/>
      <c r="G72" s="11"/>
      <c r="H72" s="11"/>
      <c r="I72" s="11"/>
      <c r="J72" s="11"/>
      <c r="K72" s="11"/>
      <c r="L72" s="11"/>
      <c r="M72" s="11"/>
    </row>
    <row r="73" spans="1:15" s="44" customFormat="1">
      <c r="A73" s="12" t="s">
        <v>5</v>
      </c>
      <c r="B73" s="13">
        <f t="shared" ref="B73:I73" si="38">SUM(B74,B94,B96)</f>
        <v>564.6</v>
      </c>
      <c r="C73" s="13">
        <f t="shared" si="38"/>
        <v>635.12239999999997</v>
      </c>
      <c r="D73" s="13">
        <f t="shared" si="38"/>
        <v>664.19600000000003</v>
      </c>
      <c r="E73" s="13">
        <f t="shared" si="38"/>
        <v>672.65000000000009</v>
      </c>
      <c r="F73" s="13">
        <f t="shared" si="38"/>
        <v>705.91600000000005</v>
      </c>
      <c r="G73" s="13">
        <f t="shared" si="38"/>
        <v>753.15860000000009</v>
      </c>
      <c r="H73" s="13">
        <f t="shared" si="38"/>
        <v>830.15800000000002</v>
      </c>
      <c r="I73" s="13">
        <f t="shared" si="38"/>
        <v>860.00400000000002</v>
      </c>
      <c r="J73" s="13">
        <f>SUM(J74,J94,J96)</f>
        <v>797.33299999999997</v>
      </c>
      <c r="K73" s="13">
        <f>SUM(K74,K94,K96)</f>
        <v>961.09099999999989</v>
      </c>
      <c r="L73" s="13">
        <f>SUM(L74,L94,L96)</f>
        <v>1021.2660000000001</v>
      </c>
      <c r="M73" s="13">
        <f>SUM(M74,M94,M96)</f>
        <v>1060.116</v>
      </c>
    </row>
    <row r="74" spans="1:15">
      <c r="A74" s="14" t="s">
        <v>7</v>
      </c>
      <c r="B74" s="13">
        <f t="shared" ref="B74:I74" si="39">B75+B92</f>
        <v>564.6</v>
      </c>
      <c r="C74" s="13">
        <f t="shared" si="39"/>
        <v>635.12239999999997</v>
      </c>
      <c r="D74" s="13">
        <f t="shared" si="39"/>
        <v>664.19600000000003</v>
      </c>
      <c r="E74" s="13">
        <f t="shared" si="39"/>
        <v>672.65000000000009</v>
      </c>
      <c r="F74" s="13">
        <f t="shared" si="39"/>
        <v>705.91600000000005</v>
      </c>
      <c r="G74" s="13">
        <f t="shared" si="39"/>
        <v>753.15860000000009</v>
      </c>
      <c r="H74" s="13">
        <f t="shared" si="39"/>
        <v>830.15800000000002</v>
      </c>
      <c r="I74" s="13">
        <f t="shared" si="39"/>
        <v>860.00400000000002</v>
      </c>
      <c r="J74" s="13">
        <f>J75+J92</f>
        <v>797.33299999999997</v>
      </c>
      <c r="K74" s="13">
        <f>K75+K92</f>
        <v>961.09099999999989</v>
      </c>
      <c r="L74" s="13">
        <f>L75+L92</f>
        <v>1021.2660000000001</v>
      </c>
      <c r="M74" s="13">
        <f>M75+M92</f>
        <v>1060.116</v>
      </c>
    </row>
    <row r="75" spans="1:15">
      <c r="A75" s="15" t="s">
        <v>8</v>
      </c>
      <c r="B75" s="16">
        <f t="shared" ref="B75:I75" si="40">B76+B80+B90+B91</f>
        <v>503.6</v>
      </c>
      <c r="C75" s="16">
        <f t="shared" si="40"/>
        <v>583.03269999999998</v>
      </c>
      <c r="D75" s="16">
        <f t="shared" si="40"/>
        <v>628.44500000000005</v>
      </c>
      <c r="E75" s="16">
        <f t="shared" si="40"/>
        <v>634.44200000000012</v>
      </c>
      <c r="F75" s="16">
        <f t="shared" si="40"/>
        <v>662.75300000000004</v>
      </c>
      <c r="G75" s="16">
        <f t="shared" si="40"/>
        <v>702.42660000000012</v>
      </c>
      <c r="H75" s="16">
        <f t="shared" si="40"/>
        <v>773.00300000000004</v>
      </c>
      <c r="I75" s="16">
        <f t="shared" si="40"/>
        <v>792.46600000000001</v>
      </c>
      <c r="J75" s="16">
        <f>J76+J80+J90+J91</f>
        <v>739.32899999999995</v>
      </c>
      <c r="K75" s="16">
        <f>K76+K80+K90+K91</f>
        <v>911.08399999999995</v>
      </c>
      <c r="L75" s="16">
        <f>L76+L80+L90+L91</f>
        <v>955.48</v>
      </c>
      <c r="M75" s="16">
        <f>M76+M80+M90+M91</f>
        <v>976.25599999999997</v>
      </c>
    </row>
    <row r="76" spans="1:15">
      <c r="A76" s="17" t="s">
        <v>9</v>
      </c>
      <c r="B76" s="18">
        <f t="shared" ref="B76:I76" si="41">SUM(B77:B79)</f>
        <v>167.2</v>
      </c>
      <c r="C76" s="18">
        <v>173.31800000000001</v>
      </c>
      <c r="D76" s="18">
        <v>177.86</v>
      </c>
      <c r="E76" s="18">
        <f t="shared" si="41"/>
        <v>172</v>
      </c>
      <c r="F76" s="18">
        <f t="shared" si="41"/>
        <v>174.34900000000002</v>
      </c>
      <c r="G76" s="18">
        <f t="shared" si="41"/>
        <v>177.98930000000001</v>
      </c>
      <c r="H76" s="18">
        <f t="shared" si="41"/>
        <v>199.054</v>
      </c>
      <c r="I76" s="18">
        <f t="shared" si="41"/>
        <v>210.88499999999999</v>
      </c>
      <c r="J76" s="18">
        <f>SUM(J77:J79)</f>
        <v>178.72399999999999</v>
      </c>
      <c r="K76" s="18">
        <f>SUM(K77:K79)</f>
        <v>206.36100000000002</v>
      </c>
      <c r="L76" s="18">
        <f>SUM(L77:L79)</f>
        <v>233.643</v>
      </c>
      <c r="M76" s="18">
        <f>SUM(M77:M79)</f>
        <v>250.99200000000002</v>
      </c>
    </row>
    <row r="77" spans="1:15">
      <c r="A77" s="19" t="s">
        <v>10</v>
      </c>
      <c r="B77" s="21">
        <v>153</v>
      </c>
      <c r="C77" s="21">
        <v>158.19999999999999</v>
      </c>
      <c r="D77" s="21">
        <v>162.6</v>
      </c>
      <c r="E77" s="21">
        <v>156</v>
      </c>
      <c r="F77" s="21">
        <v>158.405</v>
      </c>
      <c r="G77" s="21">
        <f>161.899+0.0003</f>
        <v>161.89930000000001</v>
      </c>
      <c r="H77" s="21">
        <v>181.09299999999999</v>
      </c>
      <c r="I77" s="21">
        <v>193.07499999999999</v>
      </c>
      <c r="J77" s="21">
        <v>173.36099999999999</v>
      </c>
      <c r="K77" s="21">
        <v>206.042</v>
      </c>
      <c r="L77" s="21">
        <v>226.15199999999999</v>
      </c>
      <c r="M77" s="21">
        <v>238.18600000000001</v>
      </c>
    </row>
    <row r="78" spans="1:15">
      <c r="A78" s="19" t="s">
        <v>11</v>
      </c>
      <c r="B78" s="21">
        <v>9.1</v>
      </c>
      <c r="C78" s="21">
        <f>8.2+1.7</f>
        <v>9.8999999999999986</v>
      </c>
      <c r="D78" s="21">
        <v>9.6999999999999993</v>
      </c>
      <c r="E78" s="21">
        <v>10.3</v>
      </c>
      <c r="F78" s="21">
        <v>10.253</v>
      </c>
      <c r="G78" s="21">
        <v>10.352</v>
      </c>
      <c r="H78" s="21">
        <v>11.512</v>
      </c>
      <c r="I78" s="21">
        <v>10.986000000000001</v>
      </c>
      <c r="J78" s="21">
        <v>3.2730000000000001</v>
      </c>
      <c r="K78" s="21">
        <v>-4.0000000000000001E-3</v>
      </c>
      <c r="L78" s="21">
        <v>4.4189999999999996</v>
      </c>
      <c r="M78" s="21">
        <v>7.6429999999999998</v>
      </c>
    </row>
    <row r="79" spans="1:15">
      <c r="A79" s="19" t="s">
        <v>12</v>
      </c>
      <c r="B79" s="21">
        <v>5.0999999999999996</v>
      </c>
      <c r="C79" s="21">
        <v>5.2</v>
      </c>
      <c r="D79" s="21">
        <v>5.6</v>
      </c>
      <c r="E79" s="21">
        <v>5.7</v>
      </c>
      <c r="F79" s="21">
        <v>5.6909999999999998</v>
      </c>
      <c r="G79" s="21">
        <v>5.7380000000000004</v>
      </c>
      <c r="H79" s="21">
        <v>6.4489999999999998</v>
      </c>
      <c r="I79" s="21">
        <v>6.8239999999999998</v>
      </c>
      <c r="J79" s="21">
        <v>2.09</v>
      </c>
      <c r="K79" s="21">
        <v>0.32300000000000001</v>
      </c>
      <c r="L79" s="21">
        <v>3.0720000000000001</v>
      </c>
      <c r="M79" s="21">
        <v>5.1630000000000003</v>
      </c>
    </row>
    <row r="80" spans="1:15">
      <c r="A80" s="22" t="s">
        <v>13</v>
      </c>
      <c r="B80" s="23">
        <f t="shared" ref="B80:H80" si="42">SUM(B81:B86)</f>
        <v>296.60000000000002</v>
      </c>
      <c r="C80" s="23">
        <v>377.27199999999999</v>
      </c>
      <c r="D80" s="23">
        <v>408.64600000000002</v>
      </c>
      <c r="E80" s="23">
        <f t="shared" si="42"/>
        <v>407.56600000000009</v>
      </c>
      <c r="F80" s="23">
        <f t="shared" si="42"/>
        <v>425.15999999999997</v>
      </c>
      <c r="G80" s="23">
        <f t="shared" si="42"/>
        <v>450.98830000000009</v>
      </c>
      <c r="H80" s="23">
        <f t="shared" si="42"/>
        <v>469.43099999999998</v>
      </c>
      <c r="I80" s="23">
        <f>SUM(I81:I86)</f>
        <v>511.0200000000001</v>
      </c>
      <c r="J80" s="23">
        <f>SUM(J81:J86)</f>
        <v>460.50099999999998</v>
      </c>
      <c r="K80" s="23">
        <f>SUM(K81:K86)</f>
        <v>557.72900000000004</v>
      </c>
      <c r="L80" s="23">
        <f>SUM(L81:L86)</f>
        <v>611.37300000000005</v>
      </c>
      <c r="M80" s="23">
        <f>SUM(M81:M86)</f>
        <v>627.70100000000002</v>
      </c>
    </row>
    <row r="81" spans="1:13">
      <c r="A81" s="19" t="s">
        <v>14</v>
      </c>
      <c r="B81" s="21">
        <v>152.27699999999999</v>
      </c>
      <c r="C81" s="21">
        <v>214.96100000000001</v>
      </c>
      <c r="D81" s="21">
        <v>239.875</v>
      </c>
      <c r="E81" s="20">
        <v>234.93</v>
      </c>
      <c r="F81" s="20">
        <v>246.36099999999999</v>
      </c>
      <c r="G81" s="20">
        <f>251.788+0.0003</f>
        <v>251.78830000000002</v>
      </c>
      <c r="H81" s="20">
        <v>263.76400000000001</v>
      </c>
      <c r="I81" s="20">
        <v>277.20800000000003</v>
      </c>
      <c r="J81" s="20">
        <v>264.81600000000003</v>
      </c>
      <c r="K81" s="20">
        <v>281.84199999999998</v>
      </c>
      <c r="L81" s="20">
        <v>295.96900000000005</v>
      </c>
      <c r="M81" s="20">
        <v>282.86200000000002</v>
      </c>
    </row>
    <row r="82" spans="1:13">
      <c r="A82" s="19" t="s">
        <v>15</v>
      </c>
      <c r="B82" s="21">
        <v>8.3580000000000005</v>
      </c>
      <c r="C82" s="21">
        <v>9.0489999999999995</v>
      </c>
      <c r="D82" s="21">
        <v>5.3879999999999999</v>
      </c>
      <c r="E82" s="20">
        <v>7.726</v>
      </c>
      <c r="F82" s="20">
        <v>8.1709999999999994</v>
      </c>
      <c r="G82" s="20">
        <v>8.8680000000000003</v>
      </c>
      <c r="H82" s="20">
        <v>7.4930000000000003</v>
      </c>
      <c r="I82" s="20">
        <v>8.5619999999999994</v>
      </c>
      <c r="J82" s="20">
        <v>7.8920000000000003</v>
      </c>
      <c r="K82" s="20">
        <v>8.3580000000000005</v>
      </c>
      <c r="L82" s="20">
        <v>9.07</v>
      </c>
      <c r="M82" s="20">
        <v>9.3209999999999997</v>
      </c>
    </row>
    <row r="83" spans="1:13">
      <c r="A83" s="19" t="s">
        <v>16</v>
      </c>
      <c r="B83" s="21">
        <v>64.974000000000004</v>
      </c>
      <c r="C83" s="21">
        <v>71.593999999999994</v>
      </c>
      <c r="D83" s="21">
        <v>76.957999999999998</v>
      </c>
      <c r="E83" s="20">
        <v>78.247</v>
      </c>
      <c r="F83" s="20">
        <v>79.671000000000006</v>
      </c>
      <c r="G83" s="20">
        <v>88.915999999999997</v>
      </c>
      <c r="H83" s="20">
        <v>87.292000000000002</v>
      </c>
      <c r="I83" s="20">
        <v>99.462999999999994</v>
      </c>
      <c r="J83" s="20">
        <v>86.81</v>
      </c>
      <c r="K83" s="20">
        <v>107.423</v>
      </c>
      <c r="L83" s="20">
        <v>119.88200000000002</v>
      </c>
      <c r="M83" s="20">
        <v>127.58699999999999</v>
      </c>
    </row>
    <row r="84" spans="1:13">
      <c r="A84" s="19" t="s">
        <v>17</v>
      </c>
      <c r="B84" s="21">
        <v>7.4489999999999998</v>
      </c>
      <c r="C84" s="21">
        <v>8.27</v>
      </c>
      <c r="D84" s="21">
        <v>7.8339999999999996</v>
      </c>
      <c r="E84" s="20">
        <v>7.6070000000000002</v>
      </c>
      <c r="F84" s="20">
        <v>9.4149999999999991</v>
      </c>
      <c r="G84" s="20">
        <v>10.558999999999999</v>
      </c>
      <c r="H84" s="20">
        <v>10.579000000000001</v>
      </c>
      <c r="I84" s="20">
        <v>13.385999999999999</v>
      </c>
      <c r="J84" s="20">
        <v>12.087</v>
      </c>
      <c r="K84" s="20">
        <v>18.888000000000002</v>
      </c>
      <c r="L84" s="20">
        <v>16.762</v>
      </c>
      <c r="M84" s="20">
        <v>16.239000000000001</v>
      </c>
    </row>
    <row r="85" spans="1:13">
      <c r="A85" s="19" t="s">
        <v>18</v>
      </c>
      <c r="B85" s="21">
        <v>6.109</v>
      </c>
      <c r="C85" s="21">
        <v>6.0389999999999997</v>
      </c>
      <c r="D85" s="21">
        <v>5.9080000000000004</v>
      </c>
      <c r="E85" s="20">
        <v>5.3449999999999998</v>
      </c>
      <c r="F85" s="20">
        <v>6.0750000000000002</v>
      </c>
      <c r="G85" s="20">
        <v>5.7830000000000004</v>
      </c>
      <c r="H85" s="20">
        <v>5.86</v>
      </c>
      <c r="I85" s="20">
        <v>5.72</v>
      </c>
      <c r="J85" s="20">
        <v>6.1840000000000002</v>
      </c>
      <c r="K85" s="20">
        <v>6.2249999999999996</v>
      </c>
      <c r="L85" s="20">
        <v>7.17</v>
      </c>
      <c r="M85" s="20">
        <v>7.4710000000000001</v>
      </c>
    </row>
    <row r="86" spans="1:13">
      <c r="A86" s="19" t="s">
        <v>19</v>
      </c>
      <c r="B86" s="21">
        <v>57.433</v>
      </c>
      <c r="C86" s="21">
        <v>67.387</v>
      </c>
      <c r="D86" s="21">
        <v>72.69</v>
      </c>
      <c r="E86" s="20">
        <v>73.710999999999999</v>
      </c>
      <c r="F86" s="20">
        <v>75.466999999999999</v>
      </c>
      <c r="G86" s="20">
        <v>85.073999999999998</v>
      </c>
      <c r="H86" s="20">
        <v>94.442999999999998</v>
      </c>
      <c r="I86" s="20">
        <v>106.681</v>
      </c>
      <c r="J86" s="20">
        <v>82.711999999999932</v>
      </c>
      <c r="K86" s="20">
        <v>134.99300000000005</v>
      </c>
      <c r="L86" s="20">
        <v>162.51999999999998</v>
      </c>
      <c r="M86" s="20">
        <v>184.221</v>
      </c>
    </row>
    <row r="87" spans="1:13">
      <c r="A87" s="24" t="s">
        <v>20</v>
      </c>
      <c r="B87" s="21"/>
      <c r="C87" s="21"/>
      <c r="D87" s="21"/>
      <c r="E87" s="20"/>
      <c r="F87" s="20"/>
      <c r="G87" s="20"/>
      <c r="H87" s="20"/>
      <c r="I87" s="20"/>
      <c r="J87" s="20">
        <v>0</v>
      </c>
      <c r="K87" s="20">
        <v>0</v>
      </c>
      <c r="L87" s="20">
        <v>0</v>
      </c>
      <c r="M87" s="20">
        <v>0</v>
      </c>
    </row>
    <row r="88" spans="1:13">
      <c r="A88" s="25" t="s">
        <v>21</v>
      </c>
      <c r="B88" s="21">
        <v>12.178000000000001</v>
      </c>
      <c r="C88" s="21">
        <v>15.772</v>
      </c>
      <c r="D88" s="21">
        <v>19.503</v>
      </c>
      <c r="E88" s="21">
        <v>21.533000000000001</v>
      </c>
      <c r="F88" s="21">
        <v>20.21</v>
      </c>
      <c r="G88" s="21">
        <v>24.561</v>
      </c>
      <c r="H88" s="21">
        <v>32.670999999999999</v>
      </c>
      <c r="I88" s="21">
        <v>36.534999999999997</v>
      </c>
      <c r="J88" s="20">
        <v>10.282</v>
      </c>
      <c r="K88" s="20">
        <v>1.0089999999999999</v>
      </c>
      <c r="L88" s="20">
        <v>19.765999999999998</v>
      </c>
      <c r="M88" s="20">
        <v>42.555999999999997</v>
      </c>
    </row>
    <row r="89" spans="1:13">
      <c r="A89" s="25" t="s">
        <v>22</v>
      </c>
      <c r="B89" s="21">
        <v>9.3130000000000006</v>
      </c>
      <c r="C89" s="21">
        <v>10.680999999999999</v>
      </c>
      <c r="D89" s="21">
        <v>11.590999999999999</v>
      </c>
      <c r="E89" s="21">
        <v>10.086</v>
      </c>
      <c r="F89" s="21">
        <v>10.087</v>
      </c>
      <c r="G89" s="21">
        <v>11.124000000000001</v>
      </c>
      <c r="H89" s="21">
        <v>11.515000000000001</v>
      </c>
      <c r="I89" s="21">
        <v>11.417</v>
      </c>
      <c r="J89" s="20">
        <v>10.565</v>
      </c>
      <c r="K89" s="20">
        <v>12.481999999999999</v>
      </c>
      <c r="L89" s="20">
        <v>10.356</v>
      </c>
      <c r="M89" s="20">
        <v>10.173</v>
      </c>
    </row>
    <row r="90" spans="1:13">
      <c r="A90" s="17" t="s">
        <v>23</v>
      </c>
      <c r="B90" s="21">
        <v>36.700000000000003</v>
      </c>
      <c r="C90" s="21">
        <f>31.258-0.0003</f>
        <v>31.2577</v>
      </c>
      <c r="D90" s="21">
        <v>41.597999999999999</v>
      </c>
      <c r="E90" s="21">
        <v>41.098999999999997</v>
      </c>
      <c r="F90" s="21">
        <v>58.662999999999997</v>
      </c>
      <c r="G90" s="21">
        <v>69.736999999999995</v>
      </c>
      <c r="H90" s="21">
        <v>83.033000000000001</v>
      </c>
      <c r="I90" s="21">
        <v>66.962999999999994</v>
      </c>
      <c r="J90" s="20">
        <v>67.25</v>
      </c>
      <c r="K90" s="20">
        <v>108.25700000000001</v>
      </c>
      <c r="L90" s="20">
        <v>103.631</v>
      </c>
      <c r="M90" s="20">
        <v>89.733999999999995</v>
      </c>
    </row>
    <row r="91" spans="1:13">
      <c r="A91" s="17" t="s">
        <v>24</v>
      </c>
      <c r="B91" s="21">
        <v>3.1</v>
      </c>
      <c r="C91" s="21">
        <v>1.1850000000000001</v>
      </c>
      <c r="D91" s="21">
        <v>0.34100000000000003</v>
      </c>
      <c r="E91" s="21">
        <v>13.776999999999999</v>
      </c>
      <c r="F91" s="21">
        <v>4.5810000000000004</v>
      </c>
      <c r="G91" s="21">
        <v>3.7120000000000002</v>
      </c>
      <c r="H91" s="21">
        <v>21.484999999999999</v>
      </c>
      <c r="I91" s="21">
        <v>3.5979999999999999</v>
      </c>
      <c r="J91" s="20">
        <v>32.853999999999999</v>
      </c>
      <c r="K91" s="20">
        <v>38.737000000000002</v>
      </c>
      <c r="L91" s="20">
        <v>6.8330000000000002</v>
      </c>
      <c r="M91" s="20">
        <v>7.8289999999999997</v>
      </c>
    </row>
    <row r="92" spans="1:13">
      <c r="A92" s="15" t="s">
        <v>25</v>
      </c>
      <c r="B92" s="16">
        <v>61</v>
      </c>
      <c r="C92" s="16">
        <f>52.09-0.0003</f>
        <v>52.089700000000001</v>
      </c>
      <c r="D92" s="16">
        <v>35.750999999999998</v>
      </c>
      <c r="E92" s="16">
        <v>38.207999999999998</v>
      </c>
      <c r="F92" s="16">
        <v>43.162999999999997</v>
      </c>
      <c r="G92" s="16">
        <v>50.731999999999999</v>
      </c>
      <c r="H92" s="16">
        <v>57.155000000000001</v>
      </c>
      <c r="I92" s="16">
        <v>67.537999999999997</v>
      </c>
      <c r="J92" s="16">
        <v>58.004000000000005</v>
      </c>
      <c r="K92" s="16">
        <v>50.006999999999998</v>
      </c>
      <c r="L92" s="16">
        <v>65.786000000000001</v>
      </c>
      <c r="M92" s="16">
        <v>83.860000000000014</v>
      </c>
    </row>
    <row r="93" spans="1:13">
      <c r="A93" s="15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</row>
    <row r="94" spans="1:13">
      <c r="A94" s="26" t="s">
        <v>26</v>
      </c>
      <c r="B94" s="27" t="s">
        <v>6</v>
      </c>
      <c r="C94" s="27" t="s">
        <v>6</v>
      </c>
      <c r="D94" s="27" t="s">
        <v>6</v>
      </c>
      <c r="E94" s="27" t="s">
        <v>6</v>
      </c>
      <c r="F94" s="27" t="s">
        <v>6</v>
      </c>
      <c r="G94" s="27" t="s">
        <v>6</v>
      </c>
      <c r="H94" s="27" t="s">
        <v>6</v>
      </c>
      <c r="I94" s="27" t="s">
        <v>6</v>
      </c>
      <c r="J94" s="27" t="s">
        <v>6</v>
      </c>
      <c r="K94" s="27" t="s">
        <v>6</v>
      </c>
      <c r="L94" s="27" t="s">
        <v>6</v>
      </c>
      <c r="M94" s="27" t="s">
        <v>6</v>
      </c>
    </row>
    <row r="95" spans="1:13">
      <c r="A95" s="15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</row>
    <row r="96" spans="1:13" s="44" customFormat="1">
      <c r="A96" s="14" t="s">
        <v>27</v>
      </c>
      <c r="B96" s="27" t="s">
        <v>6</v>
      </c>
      <c r="C96" s="27" t="s">
        <v>6</v>
      </c>
      <c r="D96" s="27" t="s">
        <v>6</v>
      </c>
      <c r="E96" s="27" t="s">
        <v>6</v>
      </c>
      <c r="F96" s="27" t="s">
        <v>6</v>
      </c>
      <c r="G96" s="27" t="s">
        <v>6</v>
      </c>
      <c r="H96" s="27" t="s">
        <v>6</v>
      </c>
      <c r="I96" s="27" t="s">
        <v>6</v>
      </c>
      <c r="J96" s="27" t="s">
        <v>6</v>
      </c>
      <c r="K96" s="27" t="s">
        <v>6</v>
      </c>
      <c r="L96" s="27" t="s">
        <v>6</v>
      </c>
      <c r="M96" s="27" t="s">
        <v>6</v>
      </c>
    </row>
    <row r="97" spans="1:13">
      <c r="A97" s="28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1:13" ht="14.25">
      <c r="A98" s="12" t="s">
        <v>28</v>
      </c>
      <c r="B98" s="13">
        <f t="shared" ref="B98:I98" si="43">B99+B108</f>
        <v>588.80000000000007</v>
      </c>
      <c r="C98" s="13">
        <f t="shared" si="43"/>
        <v>564.59799999999996</v>
      </c>
      <c r="D98" s="13">
        <f t="shared" si="43"/>
        <v>567.8900000000001</v>
      </c>
      <c r="E98" s="13">
        <f t="shared" si="43"/>
        <v>555.81600000000003</v>
      </c>
      <c r="F98" s="13">
        <f t="shared" si="43"/>
        <v>603.56799999999998</v>
      </c>
      <c r="G98" s="13">
        <f t="shared" si="43"/>
        <v>622.96499999999992</v>
      </c>
      <c r="H98" s="13">
        <f t="shared" si="43"/>
        <v>697.79199999999992</v>
      </c>
      <c r="I98" s="13">
        <f t="shared" si="43"/>
        <v>757.923</v>
      </c>
      <c r="J98" s="13">
        <f>J99+J108</f>
        <v>894.23633808000011</v>
      </c>
      <c r="K98" s="13">
        <f>K99+K108</f>
        <v>1078.2991123900001</v>
      </c>
      <c r="L98" s="13">
        <f>L99+L108</f>
        <v>1029.48264892</v>
      </c>
      <c r="M98" s="13">
        <f>M99+M108</f>
        <v>1122.9183792094891</v>
      </c>
    </row>
    <row r="99" spans="1:13" s="44" customFormat="1">
      <c r="A99" s="14" t="s">
        <v>29</v>
      </c>
      <c r="B99" s="13">
        <f t="shared" ref="B99:I99" si="44">SUM(B100:B106)</f>
        <v>547.1</v>
      </c>
      <c r="C99" s="13">
        <f t="shared" si="44"/>
        <v>553.745</v>
      </c>
      <c r="D99" s="13">
        <f t="shared" si="44"/>
        <v>551.25000000000011</v>
      </c>
      <c r="E99" s="13">
        <f t="shared" si="44"/>
        <v>544.96300000000008</v>
      </c>
      <c r="F99" s="13">
        <f t="shared" si="44"/>
        <v>585.79300000000001</v>
      </c>
      <c r="G99" s="13">
        <f t="shared" si="44"/>
        <v>586.42899999999997</v>
      </c>
      <c r="H99" s="13">
        <f t="shared" si="44"/>
        <v>652.62699999999995</v>
      </c>
      <c r="I99" s="13">
        <f t="shared" si="44"/>
        <v>731.42100000000005</v>
      </c>
      <c r="J99" s="13">
        <f>SUM(J100:J106)</f>
        <v>858.36700000000008</v>
      </c>
      <c r="K99" s="13">
        <f>SUM(K100:K106)</f>
        <v>979.15248195000015</v>
      </c>
      <c r="L99" s="13">
        <f>SUM(L100:L106)</f>
        <v>968.09641764999992</v>
      </c>
      <c r="M99" s="13">
        <f>SUM(M100:M106)</f>
        <v>1024.34398283</v>
      </c>
    </row>
    <row r="100" spans="1:13">
      <c r="A100" s="29" t="s">
        <v>30</v>
      </c>
      <c r="B100" s="30">
        <v>226.5</v>
      </c>
      <c r="C100" s="30">
        <v>235.70400000000001</v>
      </c>
      <c r="D100" s="30">
        <v>244.77699999999999</v>
      </c>
      <c r="E100" s="30">
        <v>243.82300000000001</v>
      </c>
      <c r="F100" s="30">
        <v>254.453</v>
      </c>
      <c r="G100" s="30">
        <v>273.55599999999998</v>
      </c>
      <c r="H100" s="30">
        <v>283.51499999999999</v>
      </c>
      <c r="I100" s="30">
        <v>330.6</v>
      </c>
      <c r="J100" s="30">
        <v>352.99099999999999</v>
      </c>
      <c r="K100" s="30">
        <v>375.48200000000003</v>
      </c>
      <c r="L100" s="30">
        <v>398.15899999999999</v>
      </c>
      <c r="M100" s="30">
        <v>443.48500000000001</v>
      </c>
    </row>
    <row r="101" spans="1:13">
      <c r="A101" s="29" t="s">
        <v>31</v>
      </c>
      <c r="B101" s="30">
        <v>94.1</v>
      </c>
      <c r="C101" s="30">
        <v>86.825000000000003</v>
      </c>
      <c r="D101" s="30">
        <v>93.078000000000003</v>
      </c>
      <c r="E101" s="30">
        <v>83.765000000000001</v>
      </c>
      <c r="F101" s="30">
        <v>93.644999999999996</v>
      </c>
      <c r="G101" s="30">
        <v>86.698999999999998</v>
      </c>
      <c r="H101" s="30">
        <v>97.272000000000006</v>
      </c>
      <c r="I101" s="30">
        <v>112.48</v>
      </c>
      <c r="J101" s="30">
        <v>134.065</v>
      </c>
      <c r="K101" s="30">
        <v>129.22766405000002</v>
      </c>
      <c r="L101" s="30">
        <v>145.27798243000001</v>
      </c>
      <c r="M101" s="30">
        <v>155.97682094999999</v>
      </c>
    </row>
    <row r="102" spans="1:13">
      <c r="A102" s="29" t="s">
        <v>32</v>
      </c>
      <c r="B102" s="30">
        <v>23.4</v>
      </c>
      <c r="C102" s="30">
        <v>26.108000000000001</v>
      </c>
      <c r="D102" s="30">
        <v>26.329000000000001</v>
      </c>
      <c r="E102" s="30">
        <v>32.067999999999998</v>
      </c>
      <c r="F102" s="30">
        <v>34.154000000000003</v>
      </c>
      <c r="G102" s="30">
        <v>32.837000000000003</v>
      </c>
      <c r="H102" s="30">
        <v>32.575000000000003</v>
      </c>
      <c r="I102" s="30">
        <v>35.975000000000001</v>
      </c>
      <c r="J102" s="30">
        <v>38.695999999999998</v>
      </c>
      <c r="K102" s="30">
        <v>50.091817900000002</v>
      </c>
      <c r="L102" s="30">
        <v>53.12743522000001</v>
      </c>
      <c r="M102" s="30">
        <v>54.810161880000003</v>
      </c>
    </row>
    <row r="103" spans="1:13">
      <c r="A103" s="29" t="s">
        <v>33</v>
      </c>
      <c r="B103" s="30">
        <v>131.69999999999999</v>
      </c>
      <c r="C103" s="30">
        <v>136.989</v>
      </c>
      <c r="D103" s="30">
        <v>126.706</v>
      </c>
      <c r="E103" s="30">
        <v>125.203</v>
      </c>
      <c r="F103" s="30">
        <v>137.77600000000001</v>
      </c>
      <c r="G103" s="30">
        <v>133.05199999999999</v>
      </c>
      <c r="H103" s="30">
        <v>166.459</v>
      </c>
      <c r="I103" s="30">
        <v>180.01300000000001</v>
      </c>
      <c r="J103" s="30">
        <v>208.22900000000001</v>
      </c>
      <c r="K103" s="30">
        <v>215.82300000000001</v>
      </c>
      <c r="L103" s="30">
        <v>260.983</v>
      </c>
      <c r="M103" s="30">
        <v>269.786</v>
      </c>
    </row>
    <row r="104" spans="1:13">
      <c r="A104" s="29" t="s">
        <v>34</v>
      </c>
      <c r="B104" s="30">
        <v>30.5</v>
      </c>
      <c r="C104" s="30">
        <v>32.28</v>
      </c>
      <c r="D104" s="30">
        <v>27.622</v>
      </c>
      <c r="E104" s="30">
        <v>27.547000000000001</v>
      </c>
      <c r="F104" s="30">
        <v>32.442</v>
      </c>
      <c r="G104" s="30">
        <v>29.896000000000001</v>
      </c>
      <c r="H104" s="30">
        <v>36.198999999999998</v>
      </c>
      <c r="I104" s="30">
        <v>39.457000000000001</v>
      </c>
      <c r="J104" s="30">
        <v>69.704999999999998</v>
      </c>
      <c r="K104" s="30">
        <v>139.96899999999999</v>
      </c>
      <c r="L104" s="30">
        <v>86.575999999999993</v>
      </c>
      <c r="M104" s="30">
        <v>73.777000000000001</v>
      </c>
    </row>
    <row r="105" spans="1:13">
      <c r="A105" s="29" t="s">
        <v>35</v>
      </c>
      <c r="B105" s="30">
        <v>33.799999999999997</v>
      </c>
      <c r="C105" s="30">
        <v>31.82</v>
      </c>
      <c r="D105" s="30">
        <v>29.190999999999999</v>
      </c>
      <c r="E105" s="30">
        <v>28.024999999999999</v>
      </c>
      <c r="F105" s="30">
        <v>27.120999999999999</v>
      </c>
      <c r="G105" s="30">
        <v>25.562999999999999</v>
      </c>
      <c r="H105" s="30">
        <v>24.036999999999999</v>
      </c>
      <c r="I105" s="30">
        <v>22.067</v>
      </c>
      <c r="J105" s="30">
        <v>13.266999999999999</v>
      </c>
      <c r="K105" s="30">
        <v>11.638</v>
      </c>
      <c r="L105" s="30">
        <v>15.846</v>
      </c>
      <c r="M105" s="30">
        <v>18.468</v>
      </c>
    </row>
    <row r="106" spans="1:13">
      <c r="A106" s="29" t="s">
        <v>36</v>
      </c>
      <c r="B106" s="30">
        <v>7.1</v>
      </c>
      <c r="C106" s="30">
        <v>4.0190000000000001</v>
      </c>
      <c r="D106" s="30">
        <v>3.5470000000000002</v>
      </c>
      <c r="E106" s="30">
        <v>4.532</v>
      </c>
      <c r="F106" s="30">
        <v>6.202</v>
      </c>
      <c r="G106" s="30">
        <v>4.8259999999999996</v>
      </c>
      <c r="H106" s="30">
        <v>12.57</v>
      </c>
      <c r="I106" s="30">
        <v>10.829000000000001</v>
      </c>
      <c r="J106" s="30">
        <v>41.414000000000001</v>
      </c>
      <c r="K106" s="30">
        <v>56.920999999999999</v>
      </c>
      <c r="L106" s="30">
        <v>8.1270000000000007</v>
      </c>
      <c r="M106" s="30">
        <v>8.0410000000000004</v>
      </c>
    </row>
    <row r="107" spans="1:13">
      <c r="A107" s="31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</row>
    <row r="108" spans="1:13" s="44" customFormat="1" ht="14.25">
      <c r="A108" s="32" t="s">
        <v>37</v>
      </c>
      <c r="B108" s="13">
        <v>41.7</v>
      </c>
      <c r="C108" s="13">
        <v>10.853</v>
      </c>
      <c r="D108" s="13">
        <v>16.64</v>
      </c>
      <c r="E108" s="13">
        <v>10.853</v>
      </c>
      <c r="F108" s="13">
        <v>17.774999999999999</v>
      </c>
      <c r="G108" s="13">
        <v>36.536000000000001</v>
      </c>
      <c r="H108" s="13">
        <v>45.164999999999999</v>
      </c>
      <c r="I108" s="13">
        <v>26.501999999999999</v>
      </c>
      <c r="J108" s="13">
        <v>35.869338080000006</v>
      </c>
      <c r="K108" s="13">
        <v>99.146630440000024</v>
      </c>
      <c r="L108" s="13">
        <v>61.386231269999996</v>
      </c>
      <c r="M108" s="13">
        <v>98.574396379489173</v>
      </c>
    </row>
    <row r="109" spans="1:13">
      <c r="A109" s="33" t="s">
        <v>38</v>
      </c>
      <c r="B109" s="21">
        <f>B108-(-1.7)</f>
        <v>43.400000000000006</v>
      </c>
      <c r="C109" s="21">
        <f>C108-0.088</f>
        <v>10.765000000000001</v>
      </c>
      <c r="D109" s="21">
        <f>D108-(-0.573)</f>
        <v>17.213000000000001</v>
      </c>
      <c r="E109" s="21">
        <f>E108-(-0.368)</f>
        <v>11.221</v>
      </c>
      <c r="F109" s="21">
        <f>F108-(-1.389)</f>
        <v>19.163999999999998</v>
      </c>
      <c r="G109" s="21">
        <f>G108-0.466</f>
        <v>36.07</v>
      </c>
      <c r="H109" s="21">
        <f>H108-1.236</f>
        <v>43.929000000000002</v>
      </c>
      <c r="I109" s="21">
        <f>I108-0.427</f>
        <v>26.074999999999999</v>
      </c>
      <c r="J109" s="21">
        <v>38.695999999999998</v>
      </c>
      <c r="K109" s="21">
        <v>50.091817900000002</v>
      </c>
      <c r="L109" s="21">
        <v>53.12743522000001</v>
      </c>
      <c r="M109" s="21">
        <v>54.810161880000003</v>
      </c>
    </row>
    <row r="110" spans="1:13">
      <c r="A110" s="3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1:13" s="45" customFormat="1" ht="18" customHeight="1">
      <c r="A111" s="34" t="s">
        <v>39</v>
      </c>
      <c r="B111" s="35">
        <f t="shared" ref="B111:I111" si="45">B74-B99</f>
        <v>17.5</v>
      </c>
      <c r="C111" s="35">
        <f t="shared" si="45"/>
        <v>81.377399999999966</v>
      </c>
      <c r="D111" s="35">
        <f t="shared" si="45"/>
        <v>112.94599999999991</v>
      </c>
      <c r="E111" s="35">
        <f t="shared" si="45"/>
        <v>127.68700000000001</v>
      </c>
      <c r="F111" s="35">
        <f t="shared" si="45"/>
        <v>120.12300000000005</v>
      </c>
      <c r="G111" s="35">
        <f t="shared" si="45"/>
        <v>166.72960000000012</v>
      </c>
      <c r="H111" s="35">
        <f t="shared" si="45"/>
        <v>177.53100000000006</v>
      </c>
      <c r="I111" s="35">
        <f t="shared" si="45"/>
        <v>128.58299999999997</v>
      </c>
      <c r="J111" s="35">
        <f>J74-J99</f>
        <v>-61.034000000000106</v>
      </c>
      <c r="K111" s="35">
        <f>K74-K99</f>
        <v>-18.061481950000257</v>
      </c>
      <c r="L111" s="35">
        <f>L74-L99</f>
        <v>53.169582350000155</v>
      </c>
      <c r="M111" s="35">
        <f>M74-M99</f>
        <v>35.772017170000026</v>
      </c>
    </row>
    <row r="112" spans="1:13" s="45" customFormat="1" ht="18" customHeight="1">
      <c r="A112" s="34" t="s">
        <v>40</v>
      </c>
      <c r="B112" s="35">
        <f t="shared" ref="B112:I112" si="46">B73-(B98-B105)</f>
        <v>9.5999999999999091</v>
      </c>
      <c r="C112" s="35">
        <f t="shared" si="46"/>
        <v>102.34440000000006</v>
      </c>
      <c r="D112" s="35">
        <f t="shared" si="46"/>
        <v>125.49699999999996</v>
      </c>
      <c r="E112" s="35">
        <f t="shared" si="46"/>
        <v>144.85900000000004</v>
      </c>
      <c r="F112" s="35">
        <f t="shared" si="46"/>
        <v>129.46900000000005</v>
      </c>
      <c r="G112" s="35">
        <f t="shared" si="46"/>
        <v>155.75660000000016</v>
      </c>
      <c r="H112" s="35">
        <f t="shared" si="46"/>
        <v>156.40300000000013</v>
      </c>
      <c r="I112" s="35">
        <f t="shared" si="46"/>
        <v>124.14800000000002</v>
      </c>
      <c r="J112" s="35">
        <f>J73-(J98-J105)</f>
        <v>-83.636338080000087</v>
      </c>
      <c r="K112" s="35">
        <f>K73-(K98-K105)</f>
        <v>-105.5701123900003</v>
      </c>
      <c r="L112" s="35">
        <f>L73-(L98-L105)</f>
        <v>7.6293510800001059</v>
      </c>
      <c r="M112" s="35">
        <f>M73-(M98-M105)</f>
        <v>-44.334379209489043</v>
      </c>
    </row>
    <row r="113" spans="1:13" s="45" customFormat="1" ht="18" customHeight="1">
      <c r="A113" s="34" t="s">
        <v>41</v>
      </c>
      <c r="B113" s="35">
        <f t="shared" ref="B113:I113" si="47">B73-B98</f>
        <v>-24.200000000000045</v>
      </c>
      <c r="C113" s="35">
        <f t="shared" si="47"/>
        <v>70.524400000000014</v>
      </c>
      <c r="D113" s="35">
        <f t="shared" si="47"/>
        <v>96.305999999999926</v>
      </c>
      <c r="E113" s="35">
        <f t="shared" si="47"/>
        <v>116.83400000000006</v>
      </c>
      <c r="F113" s="35">
        <f t="shared" si="47"/>
        <v>102.34800000000007</v>
      </c>
      <c r="G113" s="35">
        <f t="shared" si="47"/>
        <v>130.19360000000017</v>
      </c>
      <c r="H113" s="35">
        <f t="shared" si="47"/>
        <v>132.3660000000001</v>
      </c>
      <c r="I113" s="35">
        <f t="shared" si="47"/>
        <v>102.08100000000002</v>
      </c>
      <c r="J113" s="35">
        <f>J73-J98</f>
        <v>-96.90333808000014</v>
      </c>
      <c r="K113" s="35">
        <f>K73-K98</f>
        <v>-117.20811239000022</v>
      </c>
      <c r="L113" s="35">
        <f>L73-L98</f>
        <v>-8.2166489199998978</v>
      </c>
      <c r="M113" s="35">
        <f>M73-M98</f>
        <v>-62.802379209489118</v>
      </c>
    </row>
    <row r="114" spans="1:13">
      <c r="A114" s="36"/>
      <c r="B114" s="21"/>
      <c r="C114" s="21"/>
      <c r="D114" s="21"/>
      <c r="E114" s="37"/>
      <c r="F114" s="37"/>
      <c r="G114" s="37"/>
      <c r="H114" s="37"/>
      <c r="I114" s="37"/>
      <c r="J114" s="37"/>
      <c r="K114" s="37"/>
      <c r="L114" s="37"/>
      <c r="M114" s="37"/>
    </row>
    <row r="115" spans="1:13" s="44" customFormat="1">
      <c r="A115" s="36" t="s">
        <v>42</v>
      </c>
      <c r="B115" s="13">
        <f t="shared" ref="B115:H115" si="48">B116-B119</f>
        <v>27.600432960000003</v>
      </c>
      <c r="C115" s="13">
        <f t="shared" si="48"/>
        <v>-70.700619247074997</v>
      </c>
      <c r="D115" s="13">
        <f t="shared" si="48"/>
        <v>-95.16</v>
      </c>
      <c r="E115" s="13">
        <f t="shared" si="48"/>
        <v>-116.834</v>
      </c>
      <c r="F115" s="13">
        <f t="shared" si="48"/>
        <v>-102.348</v>
      </c>
      <c r="G115" s="13">
        <f t="shared" si="48"/>
        <v>-130.19400000000002</v>
      </c>
      <c r="H115" s="13">
        <f t="shared" si="48"/>
        <v>-132.36599999999999</v>
      </c>
      <c r="I115" s="13">
        <f>I116-I119</f>
        <v>-102.08099999999999</v>
      </c>
      <c r="J115" s="13">
        <f>J116-J119</f>
        <v>96.886338080000186</v>
      </c>
      <c r="K115" s="13">
        <f>K116-K119</f>
        <v>117.20844834000013</v>
      </c>
      <c r="L115" s="13">
        <f>L116-L119</f>
        <v>8.2166489199998978</v>
      </c>
      <c r="M115" s="13">
        <f>M116-M119</f>
        <v>62.802379209489118</v>
      </c>
    </row>
    <row r="116" spans="1:13">
      <c r="A116" s="31" t="s">
        <v>43</v>
      </c>
      <c r="B116" s="23">
        <f t="shared" ref="B116:I116" si="49">B117-B118</f>
        <v>-25.928567040000001</v>
      </c>
      <c r="C116" s="23">
        <f t="shared" si="49"/>
        <v>-16.491619247075</v>
      </c>
      <c r="D116" s="23">
        <f t="shared" si="49"/>
        <v>-33.866</v>
      </c>
      <c r="E116" s="23">
        <f t="shared" si="49"/>
        <v>-22.826000000000001</v>
      </c>
      <c r="F116" s="23">
        <f t="shared" si="49"/>
        <v>-27.125</v>
      </c>
      <c r="G116" s="23">
        <f t="shared" si="49"/>
        <v>-34.837000000000003</v>
      </c>
      <c r="H116" s="23">
        <f t="shared" si="49"/>
        <v>-30.882000000000001</v>
      </c>
      <c r="I116" s="23">
        <f t="shared" si="49"/>
        <v>-286.976</v>
      </c>
      <c r="J116" s="23">
        <f>J117-J118</f>
        <v>-35.825000000000003</v>
      </c>
      <c r="K116" s="23">
        <f>K117-K118</f>
        <v>-25.85</v>
      </c>
      <c r="L116" s="23">
        <f>L117-L118</f>
        <v>283.84400000000005</v>
      </c>
      <c r="M116" s="23">
        <f>M117-M118</f>
        <v>-53.270814999999999</v>
      </c>
    </row>
    <row r="117" spans="1:13">
      <c r="A117" s="38" t="s">
        <v>44</v>
      </c>
      <c r="B117" s="21">
        <v>0</v>
      </c>
      <c r="C117" s="21">
        <v>10</v>
      </c>
      <c r="D117" s="21">
        <v>0</v>
      </c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8.375</v>
      </c>
      <c r="L117" s="21">
        <v>329.21300000000002</v>
      </c>
      <c r="M117" s="21">
        <v>0</v>
      </c>
    </row>
    <row r="118" spans="1:13">
      <c r="A118" s="38" t="s">
        <v>45</v>
      </c>
      <c r="B118" s="30">
        <v>25.928567040000001</v>
      </c>
      <c r="C118" s="30">
        <v>26.491619247075</v>
      </c>
      <c r="D118" s="30">
        <v>33.866</v>
      </c>
      <c r="E118" s="30">
        <v>22.826000000000001</v>
      </c>
      <c r="F118" s="30">
        <v>27.125</v>
      </c>
      <c r="G118" s="30">
        <v>34.837000000000003</v>
      </c>
      <c r="H118" s="30">
        <v>30.882000000000001</v>
      </c>
      <c r="I118" s="30">
        <v>286.976</v>
      </c>
      <c r="J118" s="30">
        <v>35.825000000000003</v>
      </c>
      <c r="K118" s="30">
        <v>34.225000000000001</v>
      </c>
      <c r="L118" s="30">
        <v>45.369</v>
      </c>
      <c r="M118" s="30">
        <v>53.270814999999999</v>
      </c>
    </row>
    <row r="119" spans="1:13">
      <c r="A119" s="31" t="s">
        <v>46</v>
      </c>
      <c r="B119" s="18">
        <v>-53.529000000000003</v>
      </c>
      <c r="C119" s="18">
        <v>54.209000000000003</v>
      </c>
      <c r="D119" s="18">
        <v>61.293999999999997</v>
      </c>
      <c r="E119" s="18">
        <v>94.007999999999996</v>
      </c>
      <c r="F119" s="18">
        <v>75.222999999999999</v>
      </c>
      <c r="G119" s="18">
        <v>95.356999999999999</v>
      </c>
      <c r="H119" s="18">
        <v>101.48399999999999</v>
      </c>
      <c r="I119" s="18">
        <v>-184.89500000000001</v>
      </c>
      <c r="J119" s="18">
        <v>-132.71133808000019</v>
      </c>
      <c r="K119" s="18">
        <v>-143.05844834000013</v>
      </c>
      <c r="L119" s="18">
        <v>275.62735108000015</v>
      </c>
      <c r="M119" s="18">
        <v>-116.07319420948912</v>
      </c>
    </row>
    <row r="120" spans="1:13" ht="10.5" customHeight="1" thickBot="1">
      <c r="A120" s="39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</row>
    <row r="121" spans="1:13">
      <c r="A121" s="41" t="s">
        <v>47</v>
      </c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</row>
    <row r="122" spans="1:13">
      <c r="A122" s="42" t="s">
        <v>48</v>
      </c>
      <c r="B122" s="28"/>
      <c r="C122" s="28"/>
      <c r="D122" s="28"/>
      <c r="E122" s="28"/>
      <c r="F122" s="28"/>
      <c r="G122" s="28"/>
      <c r="H122" s="28"/>
      <c r="I122" s="43"/>
      <c r="J122" s="43"/>
      <c r="K122" s="43"/>
      <c r="L122" s="43"/>
      <c r="M122" s="43"/>
    </row>
    <row r="123" spans="1:13">
      <c r="A123" s="42" t="s">
        <v>49</v>
      </c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</row>
    <row r="124" spans="1:13">
      <c r="A124" s="46" t="s">
        <v>51</v>
      </c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</row>
    <row r="125" spans="1:13">
      <c r="A125" s="47" t="s">
        <v>52</v>
      </c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</row>
    <row r="126" spans="1:13">
      <c r="A126" s="42" t="s">
        <v>53</v>
      </c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</row>
    <row r="127" spans="1:13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</row>
    <row r="128" spans="1:13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</row>
    <row r="129" spans="1:13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</row>
    <row r="130" spans="1:13" ht="15">
      <c r="A130" s="3" t="s">
        <v>1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3">
      <c r="A131" s="3" t="s">
        <v>2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>
      <c r="A132" s="3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1:13">
      <c r="A133" s="3" t="s">
        <v>54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13" ht="24" customHeight="1" thickBot="1">
      <c r="A134" s="7" t="s">
        <v>4</v>
      </c>
      <c r="B134" s="8">
        <v>2012</v>
      </c>
      <c r="C134" s="8">
        <v>2013</v>
      </c>
      <c r="D134" s="8">
        <v>2014</v>
      </c>
      <c r="E134" s="8">
        <v>2015</v>
      </c>
      <c r="F134" s="8">
        <v>2016</v>
      </c>
      <c r="G134" s="8">
        <v>2017</v>
      </c>
      <c r="H134" s="8">
        <v>2018</v>
      </c>
      <c r="I134" s="8">
        <v>2019</v>
      </c>
      <c r="J134" s="8">
        <v>2020</v>
      </c>
      <c r="K134" s="8">
        <v>2021</v>
      </c>
      <c r="L134" s="8">
        <v>2022</v>
      </c>
      <c r="M134" s="8">
        <v>2023</v>
      </c>
    </row>
    <row r="135" spans="1:13">
      <c r="A135" s="9"/>
      <c r="B135" s="10"/>
      <c r="C135" s="10"/>
      <c r="D135" s="10"/>
      <c r="E135" s="11"/>
      <c r="F135" s="11"/>
      <c r="G135" s="11"/>
      <c r="H135" s="11"/>
      <c r="I135" s="11"/>
      <c r="J135" s="11"/>
      <c r="K135" s="11"/>
      <c r="L135" s="11"/>
      <c r="M135" s="11"/>
    </row>
    <row r="136" spans="1:13">
      <c r="A136" s="12" t="s">
        <v>5</v>
      </c>
      <c r="B136" s="13">
        <f t="shared" ref="B136:I136" si="50">SUM(B137,B157,B159)</f>
        <v>677.52</v>
      </c>
      <c r="C136" s="13">
        <f t="shared" si="50"/>
        <v>762.14688000000001</v>
      </c>
      <c r="D136" s="13">
        <f t="shared" si="50"/>
        <v>797.03520000000003</v>
      </c>
      <c r="E136" s="13">
        <f t="shared" si="50"/>
        <v>807.18000000000018</v>
      </c>
      <c r="F136" s="13">
        <f t="shared" si="50"/>
        <v>847.0992</v>
      </c>
      <c r="G136" s="13">
        <f t="shared" si="50"/>
        <v>903.79032000000007</v>
      </c>
      <c r="H136" s="13">
        <f t="shared" si="50"/>
        <v>996.18960000000004</v>
      </c>
      <c r="I136" s="13">
        <f t="shared" si="50"/>
        <v>1032.0047999999999</v>
      </c>
      <c r="J136" s="13">
        <f>SUM(J137,J157,J159)</f>
        <v>956.79959999999994</v>
      </c>
      <c r="K136" s="13">
        <f>SUM(K137,K157,K159)</f>
        <v>1153.3091999999999</v>
      </c>
      <c r="L136" s="13">
        <f>SUM(L137,L157,L159)</f>
        <v>1225.5191999999997</v>
      </c>
      <c r="M136" s="13">
        <f>SUM(M137,M157,M159)</f>
        <v>1272.1392000000003</v>
      </c>
    </row>
    <row r="137" spans="1:13">
      <c r="A137" s="14" t="s">
        <v>7</v>
      </c>
      <c r="B137" s="13">
        <f t="shared" ref="B137:I137" si="51">B138+B155</f>
        <v>677.52</v>
      </c>
      <c r="C137" s="13">
        <f t="shared" si="51"/>
        <v>762.14688000000001</v>
      </c>
      <c r="D137" s="13">
        <f t="shared" si="51"/>
        <v>797.03520000000003</v>
      </c>
      <c r="E137" s="13">
        <f t="shared" si="51"/>
        <v>807.18000000000018</v>
      </c>
      <c r="F137" s="13">
        <f t="shared" si="51"/>
        <v>847.0992</v>
      </c>
      <c r="G137" s="13">
        <f t="shared" si="51"/>
        <v>903.79032000000007</v>
      </c>
      <c r="H137" s="13">
        <f t="shared" si="51"/>
        <v>996.18960000000004</v>
      </c>
      <c r="I137" s="13">
        <f t="shared" si="51"/>
        <v>1032.0047999999999</v>
      </c>
      <c r="J137" s="13">
        <f>J138+J155</f>
        <v>956.79959999999994</v>
      </c>
      <c r="K137" s="13">
        <f>K138+K155</f>
        <v>1153.3091999999999</v>
      </c>
      <c r="L137" s="13">
        <f>L138+L155</f>
        <v>1225.5191999999997</v>
      </c>
      <c r="M137" s="13">
        <f>M138+M155</f>
        <v>1272.1392000000003</v>
      </c>
    </row>
    <row r="138" spans="1:13">
      <c r="A138" s="15" t="s">
        <v>8</v>
      </c>
      <c r="B138" s="16">
        <f t="shared" ref="B138:I138" si="52">B139+B143+B153+B154</f>
        <v>604.31999999999994</v>
      </c>
      <c r="C138" s="16">
        <f t="shared" si="52"/>
        <v>699.63923999999997</v>
      </c>
      <c r="D138" s="16">
        <f t="shared" si="52"/>
        <v>754.13400000000001</v>
      </c>
      <c r="E138" s="16">
        <f t="shared" si="52"/>
        <v>761.33040000000017</v>
      </c>
      <c r="F138" s="16">
        <f t="shared" si="52"/>
        <v>795.30359999999996</v>
      </c>
      <c r="G138" s="16">
        <f t="shared" si="52"/>
        <v>842.91192000000012</v>
      </c>
      <c r="H138" s="16">
        <f t="shared" si="52"/>
        <v>927.60360000000003</v>
      </c>
      <c r="I138" s="16">
        <f t="shared" si="52"/>
        <v>950.95920000000001</v>
      </c>
      <c r="J138" s="16">
        <f>J139+J143+J153+J154</f>
        <v>887.19479999999999</v>
      </c>
      <c r="K138" s="16">
        <f>K139+K143+K153+K154</f>
        <v>1093.3008</v>
      </c>
      <c r="L138" s="16">
        <f>L139+L143+L153+L154</f>
        <v>1146.5759999999998</v>
      </c>
      <c r="M138" s="16">
        <f>M139+M143+M153+M154</f>
        <v>1171.5072000000002</v>
      </c>
    </row>
    <row r="139" spans="1:13">
      <c r="A139" s="17" t="s">
        <v>9</v>
      </c>
      <c r="B139" s="18">
        <f t="shared" ref="B139:M139" si="53">B76*B$1</f>
        <v>200.64</v>
      </c>
      <c r="C139" s="18">
        <f t="shared" si="53"/>
        <v>207.98160000000001</v>
      </c>
      <c r="D139" s="18">
        <f t="shared" si="53"/>
        <v>213.43200000000002</v>
      </c>
      <c r="E139" s="18">
        <f t="shared" si="53"/>
        <v>206.4</v>
      </c>
      <c r="F139" s="18">
        <f t="shared" si="53"/>
        <v>209.21880000000002</v>
      </c>
      <c r="G139" s="18">
        <f t="shared" si="53"/>
        <v>213.58716000000001</v>
      </c>
      <c r="H139" s="18">
        <f t="shared" si="53"/>
        <v>238.8648</v>
      </c>
      <c r="I139" s="18">
        <f t="shared" si="53"/>
        <v>253.06199999999998</v>
      </c>
      <c r="J139" s="18">
        <f t="shared" si="53"/>
        <v>214.46879999999999</v>
      </c>
      <c r="K139" s="18">
        <f t="shared" si="53"/>
        <v>247.63320000000002</v>
      </c>
      <c r="L139" s="18">
        <f t="shared" si="53"/>
        <v>280.3716</v>
      </c>
      <c r="M139" s="18">
        <f t="shared" si="53"/>
        <v>301.19040000000001</v>
      </c>
    </row>
    <row r="140" spans="1:13">
      <c r="A140" s="19" t="s">
        <v>10</v>
      </c>
      <c r="B140" s="21">
        <f t="shared" ref="B140:M140" si="54">B77*B$1</f>
        <v>183.6</v>
      </c>
      <c r="C140" s="21">
        <f t="shared" si="54"/>
        <v>189.83999999999997</v>
      </c>
      <c r="D140" s="21">
        <f t="shared" si="54"/>
        <v>195.11999999999998</v>
      </c>
      <c r="E140" s="21">
        <f t="shared" si="54"/>
        <v>187.2</v>
      </c>
      <c r="F140" s="21">
        <f t="shared" si="54"/>
        <v>190.08599999999998</v>
      </c>
      <c r="G140" s="21">
        <f t="shared" si="54"/>
        <v>194.27916000000002</v>
      </c>
      <c r="H140" s="21">
        <f t="shared" si="54"/>
        <v>217.31159999999997</v>
      </c>
      <c r="I140" s="21">
        <f t="shared" si="54"/>
        <v>231.68999999999997</v>
      </c>
      <c r="J140" s="21">
        <f t="shared" si="54"/>
        <v>208.03319999999999</v>
      </c>
      <c r="K140" s="21">
        <f t="shared" si="54"/>
        <v>247.25039999999998</v>
      </c>
      <c r="L140" s="21">
        <f t="shared" si="54"/>
        <v>271.38239999999996</v>
      </c>
      <c r="M140" s="21">
        <f t="shared" si="54"/>
        <v>285.82319999999999</v>
      </c>
    </row>
    <row r="141" spans="1:13">
      <c r="A141" s="19" t="s">
        <v>11</v>
      </c>
      <c r="B141" s="21">
        <f t="shared" ref="B141:M141" si="55">B78*B$1</f>
        <v>10.92</v>
      </c>
      <c r="C141" s="21">
        <f t="shared" si="55"/>
        <v>11.879999999999997</v>
      </c>
      <c r="D141" s="21">
        <f t="shared" si="55"/>
        <v>11.639999999999999</v>
      </c>
      <c r="E141" s="21">
        <f t="shared" si="55"/>
        <v>12.360000000000001</v>
      </c>
      <c r="F141" s="21">
        <f t="shared" si="55"/>
        <v>12.303599999999999</v>
      </c>
      <c r="G141" s="21">
        <f t="shared" si="55"/>
        <v>12.4224</v>
      </c>
      <c r="H141" s="21">
        <f t="shared" si="55"/>
        <v>13.814400000000001</v>
      </c>
      <c r="I141" s="21">
        <f t="shared" si="55"/>
        <v>13.183200000000001</v>
      </c>
      <c r="J141" s="21">
        <f t="shared" si="55"/>
        <v>3.9276</v>
      </c>
      <c r="K141" s="21">
        <f t="shared" si="55"/>
        <v>-4.7999999999999996E-3</v>
      </c>
      <c r="L141" s="21">
        <f t="shared" si="55"/>
        <v>5.3027999999999995</v>
      </c>
      <c r="M141" s="21">
        <f t="shared" si="55"/>
        <v>9.1715999999999998</v>
      </c>
    </row>
    <row r="142" spans="1:13">
      <c r="A142" s="19" t="s">
        <v>12</v>
      </c>
      <c r="B142" s="21">
        <f t="shared" ref="B142:M142" si="56">B79*B$1</f>
        <v>6.1199999999999992</v>
      </c>
      <c r="C142" s="21">
        <f t="shared" si="56"/>
        <v>6.24</v>
      </c>
      <c r="D142" s="21">
        <f t="shared" si="56"/>
        <v>6.72</v>
      </c>
      <c r="E142" s="21">
        <f t="shared" si="56"/>
        <v>6.84</v>
      </c>
      <c r="F142" s="21">
        <f t="shared" si="56"/>
        <v>6.8291999999999993</v>
      </c>
      <c r="G142" s="21">
        <f t="shared" si="56"/>
        <v>6.8856000000000002</v>
      </c>
      <c r="H142" s="21">
        <f t="shared" si="56"/>
        <v>7.7387999999999995</v>
      </c>
      <c r="I142" s="21">
        <f t="shared" si="56"/>
        <v>8.1887999999999987</v>
      </c>
      <c r="J142" s="21">
        <f t="shared" si="56"/>
        <v>2.5079999999999996</v>
      </c>
      <c r="K142" s="21">
        <f t="shared" si="56"/>
        <v>0.3876</v>
      </c>
      <c r="L142" s="21">
        <f t="shared" si="56"/>
        <v>3.6863999999999999</v>
      </c>
      <c r="M142" s="21">
        <f t="shared" si="56"/>
        <v>6.1955999999999998</v>
      </c>
    </row>
    <row r="143" spans="1:13">
      <c r="A143" s="22" t="s">
        <v>13</v>
      </c>
      <c r="B143" s="23">
        <f t="shared" ref="B143:M143" si="57">B80*B$1</f>
        <v>355.92</v>
      </c>
      <c r="C143" s="23">
        <f t="shared" si="57"/>
        <v>452.72639999999996</v>
      </c>
      <c r="D143" s="23">
        <f t="shared" si="57"/>
        <v>490.37520000000001</v>
      </c>
      <c r="E143" s="23">
        <f t="shared" si="57"/>
        <v>489.07920000000007</v>
      </c>
      <c r="F143" s="23">
        <f t="shared" si="57"/>
        <v>510.19199999999995</v>
      </c>
      <c r="G143" s="23">
        <f t="shared" si="57"/>
        <v>541.18596000000014</v>
      </c>
      <c r="H143" s="23">
        <f t="shared" si="57"/>
        <v>563.31719999999996</v>
      </c>
      <c r="I143" s="23">
        <f t="shared" si="57"/>
        <v>613.22400000000005</v>
      </c>
      <c r="J143" s="23">
        <f t="shared" si="57"/>
        <v>552.60119999999995</v>
      </c>
      <c r="K143" s="23">
        <f t="shared" si="57"/>
        <v>669.27480000000003</v>
      </c>
      <c r="L143" s="23">
        <f t="shared" si="57"/>
        <v>733.64760000000001</v>
      </c>
      <c r="M143" s="23">
        <f t="shared" si="57"/>
        <v>753.24120000000005</v>
      </c>
    </row>
    <row r="144" spans="1:13">
      <c r="A144" s="19" t="s">
        <v>14</v>
      </c>
      <c r="B144" s="21">
        <f t="shared" ref="B144:M144" si="58">B81*B$1</f>
        <v>182.73239999999998</v>
      </c>
      <c r="C144" s="21">
        <f t="shared" si="58"/>
        <v>257.95319999999998</v>
      </c>
      <c r="D144" s="21">
        <f t="shared" si="58"/>
        <v>287.84999999999997</v>
      </c>
      <c r="E144" s="20">
        <f t="shared" si="58"/>
        <v>281.916</v>
      </c>
      <c r="F144" s="20">
        <f t="shared" si="58"/>
        <v>295.63319999999999</v>
      </c>
      <c r="G144" s="20">
        <f t="shared" si="58"/>
        <v>302.14596</v>
      </c>
      <c r="H144" s="20">
        <f t="shared" si="58"/>
        <v>316.51679999999999</v>
      </c>
      <c r="I144" s="20">
        <f t="shared" si="58"/>
        <v>332.64960000000002</v>
      </c>
      <c r="J144" s="20">
        <f t="shared" si="58"/>
        <v>317.7792</v>
      </c>
      <c r="K144" s="20">
        <f t="shared" si="58"/>
        <v>338.21039999999999</v>
      </c>
      <c r="L144" s="20">
        <f t="shared" si="58"/>
        <v>355.16280000000006</v>
      </c>
      <c r="M144" s="20">
        <f t="shared" si="58"/>
        <v>339.43440000000004</v>
      </c>
    </row>
    <row r="145" spans="1:13">
      <c r="A145" s="19" t="s">
        <v>15</v>
      </c>
      <c r="B145" s="21">
        <f t="shared" ref="B145:M145" si="59">B82*B$1</f>
        <v>10.0296</v>
      </c>
      <c r="C145" s="21">
        <f t="shared" si="59"/>
        <v>10.858799999999999</v>
      </c>
      <c r="D145" s="21">
        <f t="shared" si="59"/>
        <v>6.4655999999999993</v>
      </c>
      <c r="E145" s="20">
        <f t="shared" si="59"/>
        <v>9.2712000000000003</v>
      </c>
      <c r="F145" s="20">
        <f t="shared" si="59"/>
        <v>9.8051999999999992</v>
      </c>
      <c r="G145" s="20">
        <f t="shared" si="59"/>
        <v>10.6416</v>
      </c>
      <c r="H145" s="20">
        <f t="shared" si="59"/>
        <v>8.9916</v>
      </c>
      <c r="I145" s="20">
        <f t="shared" si="59"/>
        <v>10.274399999999998</v>
      </c>
      <c r="J145" s="20">
        <f t="shared" si="59"/>
        <v>9.4703999999999997</v>
      </c>
      <c r="K145" s="20">
        <f t="shared" si="59"/>
        <v>10.0296</v>
      </c>
      <c r="L145" s="20">
        <f t="shared" si="59"/>
        <v>10.884</v>
      </c>
      <c r="M145" s="20">
        <f t="shared" si="59"/>
        <v>11.1852</v>
      </c>
    </row>
    <row r="146" spans="1:13">
      <c r="A146" s="19" t="s">
        <v>16</v>
      </c>
      <c r="B146" s="21">
        <f t="shared" ref="B146:M146" si="60">B83*B$1</f>
        <v>77.968800000000002</v>
      </c>
      <c r="C146" s="21">
        <f t="shared" si="60"/>
        <v>85.91279999999999</v>
      </c>
      <c r="D146" s="21">
        <f t="shared" si="60"/>
        <v>92.349599999999995</v>
      </c>
      <c r="E146" s="20">
        <f t="shared" si="60"/>
        <v>93.8964</v>
      </c>
      <c r="F146" s="20">
        <f t="shared" si="60"/>
        <v>95.605200000000011</v>
      </c>
      <c r="G146" s="20">
        <f t="shared" si="60"/>
        <v>106.69919999999999</v>
      </c>
      <c r="H146" s="20">
        <f t="shared" si="60"/>
        <v>104.7504</v>
      </c>
      <c r="I146" s="20">
        <f t="shared" si="60"/>
        <v>119.35559999999998</v>
      </c>
      <c r="J146" s="20">
        <f t="shared" si="60"/>
        <v>104.172</v>
      </c>
      <c r="K146" s="20">
        <f t="shared" si="60"/>
        <v>128.9076</v>
      </c>
      <c r="L146" s="20">
        <f t="shared" si="60"/>
        <v>143.85840000000002</v>
      </c>
      <c r="M146" s="20">
        <f t="shared" si="60"/>
        <v>153.10439999999997</v>
      </c>
    </row>
    <row r="147" spans="1:13">
      <c r="A147" s="19" t="s">
        <v>17</v>
      </c>
      <c r="B147" s="21">
        <f t="shared" ref="B147:M147" si="61">B84*B$1</f>
        <v>8.9387999999999987</v>
      </c>
      <c r="C147" s="21">
        <f t="shared" si="61"/>
        <v>9.9239999999999995</v>
      </c>
      <c r="D147" s="21">
        <f t="shared" si="61"/>
        <v>9.4007999999999985</v>
      </c>
      <c r="E147" s="20">
        <f t="shared" si="61"/>
        <v>9.1283999999999992</v>
      </c>
      <c r="F147" s="20">
        <f t="shared" si="61"/>
        <v>11.297999999999998</v>
      </c>
      <c r="G147" s="20">
        <f t="shared" si="61"/>
        <v>12.670799999999998</v>
      </c>
      <c r="H147" s="20">
        <f t="shared" si="61"/>
        <v>12.694800000000001</v>
      </c>
      <c r="I147" s="20">
        <f t="shared" si="61"/>
        <v>16.063199999999998</v>
      </c>
      <c r="J147" s="20">
        <f t="shared" si="61"/>
        <v>14.504399999999999</v>
      </c>
      <c r="K147" s="20">
        <f t="shared" si="61"/>
        <v>22.665600000000001</v>
      </c>
      <c r="L147" s="20">
        <f t="shared" si="61"/>
        <v>20.1144</v>
      </c>
      <c r="M147" s="20">
        <f t="shared" si="61"/>
        <v>19.486799999999999</v>
      </c>
    </row>
    <row r="148" spans="1:13">
      <c r="A148" s="19" t="s">
        <v>18</v>
      </c>
      <c r="B148" s="21">
        <f t="shared" ref="B148:M148" si="62">B85*B$1</f>
        <v>7.3308</v>
      </c>
      <c r="C148" s="21">
        <f t="shared" si="62"/>
        <v>7.2467999999999995</v>
      </c>
      <c r="D148" s="21">
        <f t="shared" si="62"/>
        <v>7.0895999999999999</v>
      </c>
      <c r="E148" s="20">
        <f t="shared" si="62"/>
        <v>6.4139999999999997</v>
      </c>
      <c r="F148" s="20">
        <f t="shared" si="62"/>
        <v>7.29</v>
      </c>
      <c r="G148" s="20">
        <f t="shared" si="62"/>
        <v>6.9396000000000004</v>
      </c>
      <c r="H148" s="20">
        <f t="shared" si="62"/>
        <v>7.032</v>
      </c>
      <c r="I148" s="20">
        <f t="shared" si="62"/>
        <v>6.8639999999999999</v>
      </c>
      <c r="J148" s="20">
        <f t="shared" si="62"/>
        <v>7.4207999999999998</v>
      </c>
      <c r="K148" s="20">
        <f t="shared" si="62"/>
        <v>7.4699999999999989</v>
      </c>
      <c r="L148" s="20">
        <f t="shared" si="62"/>
        <v>8.6039999999999992</v>
      </c>
      <c r="M148" s="20">
        <f t="shared" si="62"/>
        <v>8.9651999999999994</v>
      </c>
    </row>
    <row r="149" spans="1:13">
      <c r="A149" s="19" t="s">
        <v>19</v>
      </c>
      <c r="B149" s="21">
        <f t="shared" ref="B149:M149" si="63">B86*B$1</f>
        <v>68.919600000000003</v>
      </c>
      <c r="C149" s="21">
        <f t="shared" si="63"/>
        <v>80.864400000000003</v>
      </c>
      <c r="D149" s="21">
        <f t="shared" si="63"/>
        <v>87.227999999999994</v>
      </c>
      <c r="E149" s="20">
        <f t="shared" si="63"/>
        <v>88.453199999999995</v>
      </c>
      <c r="F149" s="20">
        <f t="shared" si="63"/>
        <v>90.560400000000001</v>
      </c>
      <c r="G149" s="20">
        <f t="shared" si="63"/>
        <v>102.08879999999999</v>
      </c>
      <c r="H149" s="20">
        <f t="shared" si="63"/>
        <v>113.33159999999999</v>
      </c>
      <c r="I149" s="20">
        <f t="shared" si="63"/>
        <v>128.0172</v>
      </c>
      <c r="J149" s="20">
        <f t="shared" si="63"/>
        <v>99.254399999999919</v>
      </c>
      <c r="K149" s="20">
        <f t="shared" si="63"/>
        <v>161.99160000000006</v>
      </c>
      <c r="L149" s="20">
        <f t="shared" si="63"/>
        <v>195.02399999999997</v>
      </c>
      <c r="M149" s="20">
        <f t="shared" si="63"/>
        <v>221.0652</v>
      </c>
    </row>
    <row r="150" spans="1:13">
      <c r="A150" s="24" t="s">
        <v>20</v>
      </c>
      <c r="B150" s="21"/>
      <c r="C150" s="21"/>
      <c r="D150" s="21"/>
      <c r="E150" s="20"/>
      <c r="F150" s="20"/>
      <c r="G150" s="20"/>
      <c r="H150" s="20"/>
      <c r="I150" s="20"/>
      <c r="J150" s="20"/>
      <c r="K150" s="20"/>
      <c r="L150" s="20"/>
      <c r="M150" s="20"/>
    </row>
    <row r="151" spans="1:13">
      <c r="A151" s="25" t="s">
        <v>21</v>
      </c>
      <c r="B151" s="21">
        <f t="shared" ref="B151:M151" si="64">B88*B$1</f>
        <v>14.6136</v>
      </c>
      <c r="C151" s="21">
        <f t="shared" si="64"/>
        <v>18.926400000000001</v>
      </c>
      <c r="D151" s="21">
        <f t="shared" si="64"/>
        <v>23.403600000000001</v>
      </c>
      <c r="E151" s="21">
        <f t="shared" si="64"/>
        <v>25.839600000000001</v>
      </c>
      <c r="F151" s="21">
        <f t="shared" si="64"/>
        <v>24.251999999999999</v>
      </c>
      <c r="G151" s="21">
        <f t="shared" si="64"/>
        <v>29.473199999999999</v>
      </c>
      <c r="H151" s="21">
        <f t="shared" si="64"/>
        <v>39.205199999999998</v>
      </c>
      <c r="I151" s="21">
        <f t="shared" si="64"/>
        <v>43.841999999999992</v>
      </c>
      <c r="J151" s="21">
        <f t="shared" si="64"/>
        <v>12.3384</v>
      </c>
      <c r="K151" s="21">
        <f t="shared" si="64"/>
        <v>1.2107999999999999</v>
      </c>
      <c r="L151" s="21">
        <f t="shared" si="64"/>
        <v>23.719199999999997</v>
      </c>
      <c r="M151" s="21">
        <f t="shared" si="64"/>
        <v>51.067199999999993</v>
      </c>
    </row>
    <row r="152" spans="1:13">
      <c r="A152" s="25" t="s">
        <v>22</v>
      </c>
      <c r="B152" s="21">
        <f t="shared" ref="B152:M152" si="65">B89*B$1</f>
        <v>11.175600000000001</v>
      </c>
      <c r="C152" s="21">
        <f t="shared" si="65"/>
        <v>12.817199999999998</v>
      </c>
      <c r="D152" s="21">
        <f t="shared" si="65"/>
        <v>13.909199999999998</v>
      </c>
      <c r="E152" s="21">
        <f t="shared" si="65"/>
        <v>12.103199999999999</v>
      </c>
      <c r="F152" s="21">
        <f t="shared" si="65"/>
        <v>12.1044</v>
      </c>
      <c r="G152" s="21">
        <f t="shared" si="65"/>
        <v>13.348800000000001</v>
      </c>
      <c r="H152" s="21">
        <f t="shared" si="65"/>
        <v>13.818</v>
      </c>
      <c r="I152" s="21">
        <f t="shared" si="65"/>
        <v>13.7004</v>
      </c>
      <c r="J152" s="21">
        <f t="shared" si="65"/>
        <v>12.677999999999999</v>
      </c>
      <c r="K152" s="21">
        <f t="shared" si="65"/>
        <v>14.978399999999999</v>
      </c>
      <c r="L152" s="21">
        <f t="shared" si="65"/>
        <v>12.427199999999999</v>
      </c>
      <c r="M152" s="21">
        <f t="shared" si="65"/>
        <v>12.207599999999999</v>
      </c>
    </row>
    <row r="153" spans="1:13">
      <c r="A153" s="17" t="s">
        <v>23</v>
      </c>
      <c r="B153" s="21">
        <f t="shared" ref="B153:M153" si="66">B90*B$1</f>
        <v>44.04</v>
      </c>
      <c r="C153" s="21">
        <f t="shared" si="66"/>
        <v>37.509239999999998</v>
      </c>
      <c r="D153" s="21">
        <f t="shared" si="66"/>
        <v>49.9176</v>
      </c>
      <c r="E153" s="21">
        <f t="shared" si="66"/>
        <v>49.318799999999996</v>
      </c>
      <c r="F153" s="21">
        <f t="shared" si="66"/>
        <v>70.395599999999988</v>
      </c>
      <c r="G153" s="21">
        <f t="shared" si="66"/>
        <v>83.684399999999997</v>
      </c>
      <c r="H153" s="21">
        <f t="shared" si="66"/>
        <v>99.639600000000002</v>
      </c>
      <c r="I153" s="21">
        <f t="shared" si="66"/>
        <v>80.355599999999995</v>
      </c>
      <c r="J153" s="21">
        <f t="shared" si="66"/>
        <v>80.7</v>
      </c>
      <c r="K153" s="21">
        <f t="shared" si="66"/>
        <v>129.9084</v>
      </c>
      <c r="L153" s="21">
        <f t="shared" si="66"/>
        <v>124.35719999999999</v>
      </c>
      <c r="M153" s="21">
        <f t="shared" si="66"/>
        <v>107.68079999999999</v>
      </c>
    </row>
    <row r="154" spans="1:13">
      <c r="A154" s="17" t="s">
        <v>24</v>
      </c>
      <c r="B154" s="21">
        <f t="shared" ref="B154:M154" si="67">B91*B$1</f>
        <v>3.7199999999999998</v>
      </c>
      <c r="C154" s="21">
        <f t="shared" si="67"/>
        <v>1.4219999999999999</v>
      </c>
      <c r="D154" s="21">
        <f t="shared" si="67"/>
        <v>0.40920000000000001</v>
      </c>
      <c r="E154" s="21">
        <f t="shared" si="67"/>
        <v>16.532399999999999</v>
      </c>
      <c r="F154" s="21">
        <f t="shared" si="67"/>
        <v>5.4972000000000003</v>
      </c>
      <c r="G154" s="21">
        <f t="shared" si="67"/>
        <v>4.4543999999999997</v>
      </c>
      <c r="H154" s="21">
        <f t="shared" si="67"/>
        <v>25.782</v>
      </c>
      <c r="I154" s="21">
        <f t="shared" si="67"/>
        <v>4.3175999999999997</v>
      </c>
      <c r="J154" s="21">
        <f t="shared" si="67"/>
        <v>39.424799999999998</v>
      </c>
      <c r="K154" s="21">
        <f t="shared" si="67"/>
        <v>46.484400000000001</v>
      </c>
      <c r="L154" s="21">
        <f t="shared" si="67"/>
        <v>8.1996000000000002</v>
      </c>
      <c r="M154" s="21">
        <f t="shared" si="67"/>
        <v>9.3948</v>
      </c>
    </row>
    <row r="155" spans="1:13">
      <c r="A155" s="15" t="s">
        <v>25</v>
      </c>
      <c r="B155" s="16">
        <f t="shared" ref="B155:M155" si="68">B92*B$1</f>
        <v>73.2</v>
      </c>
      <c r="C155" s="16">
        <f t="shared" si="68"/>
        <v>62.507639999999995</v>
      </c>
      <c r="D155" s="16">
        <f t="shared" si="68"/>
        <v>42.901199999999996</v>
      </c>
      <c r="E155" s="16">
        <f t="shared" si="68"/>
        <v>45.849599999999995</v>
      </c>
      <c r="F155" s="16">
        <f t="shared" si="68"/>
        <v>51.795599999999993</v>
      </c>
      <c r="G155" s="16">
        <f t="shared" si="68"/>
        <v>60.878399999999999</v>
      </c>
      <c r="H155" s="16">
        <f t="shared" si="68"/>
        <v>68.585999999999999</v>
      </c>
      <c r="I155" s="16">
        <f t="shared" si="68"/>
        <v>81.045599999999993</v>
      </c>
      <c r="J155" s="16">
        <f t="shared" si="68"/>
        <v>69.604799999999997</v>
      </c>
      <c r="K155" s="16">
        <f t="shared" si="68"/>
        <v>60.008399999999995</v>
      </c>
      <c r="L155" s="16">
        <f t="shared" si="68"/>
        <v>78.943200000000004</v>
      </c>
      <c r="M155" s="16">
        <f t="shared" si="68"/>
        <v>100.63200000000002</v>
      </c>
    </row>
    <row r="156" spans="1:13">
      <c r="A156" s="15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</row>
    <row r="157" spans="1:13">
      <c r="A157" s="26" t="s">
        <v>26</v>
      </c>
      <c r="B157" s="27" t="s">
        <v>6</v>
      </c>
      <c r="C157" s="27" t="s">
        <v>6</v>
      </c>
      <c r="D157" s="27" t="s">
        <v>6</v>
      </c>
      <c r="E157" s="27" t="s">
        <v>6</v>
      </c>
      <c r="F157" s="27" t="s">
        <v>6</v>
      </c>
      <c r="G157" s="27" t="s">
        <v>6</v>
      </c>
      <c r="H157" s="27" t="s">
        <v>6</v>
      </c>
      <c r="I157" s="27" t="s">
        <v>6</v>
      </c>
      <c r="J157" s="27" t="s">
        <v>6</v>
      </c>
      <c r="K157" s="27" t="s">
        <v>6</v>
      </c>
      <c r="L157" s="27" t="s">
        <v>6</v>
      </c>
      <c r="M157" s="27" t="s">
        <v>6</v>
      </c>
    </row>
    <row r="158" spans="1:13">
      <c r="A158" s="15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</row>
    <row r="159" spans="1:13">
      <c r="A159" s="14" t="s">
        <v>27</v>
      </c>
      <c r="B159" s="27" t="s">
        <v>6</v>
      </c>
      <c r="C159" s="27" t="s">
        <v>6</v>
      </c>
      <c r="D159" s="27" t="s">
        <v>6</v>
      </c>
      <c r="E159" s="27" t="s">
        <v>6</v>
      </c>
      <c r="F159" s="27" t="s">
        <v>6</v>
      </c>
      <c r="G159" s="27" t="s">
        <v>6</v>
      </c>
      <c r="H159" s="27" t="s">
        <v>6</v>
      </c>
      <c r="I159" s="27" t="s">
        <v>6</v>
      </c>
      <c r="J159" s="27" t="s">
        <v>6</v>
      </c>
      <c r="K159" s="27" t="s">
        <v>6</v>
      </c>
      <c r="L159" s="27" t="s">
        <v>6</v>
      </c>
      <c r="M159" s="27" t="s">
        <v>6</v>
      </c>
    </row>
    <row r="160" spans="1:13">
      <c r="A160" s="28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</row>
    <row r="161" spans="1:13" ht="14.25">
      <c r="A161" s="12" t="s">
        <v>28</v>
      </c>
      <c r="B161" s="13">
        <f t="shared" ref="B161:I161" si="69">B162+B171</f>
        <v>706.56</v>
      </c>
      <c r="C161" s="13">
        <f t="shared" si="69"/>
        <v>677.51760000000002</v>
      </c>
      <c r="D161" s="13">
        <f t="shared" si="69"/>
        <v>681.46799999999985</v>
      </c>
      <c r="E161" s="13">
        <f t="shared" si="69"/>
        <v>666.97919999999988</v>
      </c>
      <c r="F161" s="13">
        <f t="shared" si="69"/>
        <v>724.28160000000003</v>
      </c>
      <c r="G161" s="13">
        <f t="shared" si="69"/>
        <v>747.55799999999988</v>
      </c>
      <c r="H161" s="13">
        <f t="shared" si="69"/>
        <v>837.35039999999992</v>
      </c>
      <c r="I161" s="13">
        <f t="shared" si="69"/>
        <v>909.50760000000002</v>
      </c>
      <c r="J161" s="13">
        <f>J162+J171</f>
        <v>1073.0836056959999</v>
      </c>
      <c r="K161" s="13">
        <f>K162+K171</f>
        <v>1293.9589348680001</v>
      </c>
      <c r="L161" s="13">
        <f>L162+L171</f>
        <v>1235.379178704</v>
      </c>
      <c r="M161" s="13">
        <f>M162+M171</f>
        <v>1347.5020550513871</v>
      </c>
    </row>
    <row r="162" spans="1:13">
      <c r="A162" s="14" t="s">
        <v>29</v>
      </c>
      <c r="B162" s="13">
        <f t="shared" ref="B162:I162" si="70">SUM(B163:B169)</f>
        <v>656.52</v>
      </c>
      <c r="C162" s="13">
        <f t="shared" si="70"/>
        <v>664.49400000000003</v>
      </c>
      <c r="D162" s="13">
        <f t="shared" si="70"/>
        <v>661.49999999999989</v>
      </c>
      <c r="E162" s="13">
        <f t="shared" si="70"/>
        <v>653.95559999999989</v>
      </c>
      <c r="F162" s="13">
        <f t="shared" si="70"/>
        <v>702.95159999999998</v>
      </c>
      <c r="G162" s="13">
        <f t="shared" si="70"/>
        <v>703.71479999999985</v>
      </c>
      <c r="H162" s="13">
        <f t="shared" si="70"/>
        <v>783.15239999999994</v>
      </c>
      <c r="I162" s="13">
        <f t="shared" si="70"/>
        <v>877.70519999999999</v>
      </c>
      <c r="J162" s="13">
        <f>SUM(J163:J169)</f>
        <v>1030.0403999999999</v>
      </c>
      <c r="K162" s="13">
        <f>SUM(K163:K169)</f>
        <v>1174.98297834</v>
      </c>
      <c r="L162" s="13">
        <f>SUM(L163:L169)</f>
        <v>1161.71570118</v>
      </c>
      <c r="M162" s="13">
        <f>SUM(M163:M169)</f>
        <v>1229.2127793960001</v>
      </c>
    </row>
    <row r="163" spans="1:13">
      <c r="A163" s="29" t="s">
        <v>30</v>
      </c>
      <c r="B163" s="30">
        <f t="shared" ref="B163:M163" si="71">B100*B$1</f>
        <v>271.8</v>
      </c>
      <c r="C163" s="30">
        <f t="shared" si="71"/>
        <v>282.84480000000002</v>
      </c>
      <c r="D163" s="30">
        <f t="shared" si="71"/>
        <v>293.73239999999998</v>
      </c>
      <c r="E163" s="30">
        <f t="shared" si="71"/>
        <v>292.58760000000001</v>
      </c>
      <c r="F163" s="30">
        <f t="shared" si="71"/>
        <v>305.34359999999998</v>
      </c>
      <c r="G163" s="30">
        <f t="shared" si="71"/>
        <v>328.26719999999995</v>
      </c>
      <c r="H163" s="30">
        <f t="shared" si="71"/>
        <v>340.21799999999996</v>
      </c>
      <c r="I163" s="30">
        <f t="shared" si="71"/>
        <v>396.72</v>
      </c>
      <c r="J163" s="30">
        <f t="shared" si="71"/>
        <v>423.58919999999995</v>
      </c>
      <c r="K163" s="30">
        <f t="shared" si="71"/>
        <v>450.57840000000004</v>
      </c>
      <c r="L163" s="30">
        <f t="shared" si="71"/>
        <v>477.79079999999999</v>
      </c>
      <c r="M163" s="30">
        <f t="shared" si="71"/>
        <v>532.18200000000002</v>
      </c>
    </row>
    <row r="164" spans="1:13">
      <c r="A164" s="29" t="s">
        <v>31</v>
      </c>
      <c r="B164" s="30">
        <f t="shared" ref="B164:M164" si="72">B101*B$1</f>
        <v>112.91999999999999</v>
      </c>
      <c r="C164" s="30">
        <f t="shared" si="72"/>
        <v>104.19</v>
      </c>
      <c r="D164" s="30">
        <f t="shared" si="72"/>
        <v>111.6936</v>
      </c>
      <c r="E164" s="30">
        <f t="shared" si="72"/>
        <v>100.518</v>
      </c>
      <c r="F164" s="30">
        <f t="shared" si="72"/>
        <v>112.374</v>
      </c>
      <c r="G164" s="30">
        <f t="shared" si="72"/>
        <v>104.03879999999999</v>
      </c>
      <c r="H164" s="30">
        <f t="shared" si="72"/>
        <v>116.7264</v>
      </c>
      <c r="I164" s="30">
        <f t="shared" si="72"/>
        <v>134.976</v>
      </c>
      <c r="J164" s="30">
        <f t="shared" si="72"/>
        <v>160.87799999999999</v>
      </c>
      <c r="K164" s="30">
        <f t="shared" si="72"/>
        <v>155.07319686000002</v>
      </c>
      <c r="L164" s="30">
        <f t="shared" si="72"/>
        <v>174.33357891599999</v>
      </c>
      <c r="M164" s="30">
        <f t="shared" si="72"/>
        <v>187.17218513999998</v>
      </c>
    </row>
    <row r="165" spans="1:13">
      <c r="A165" s="29" t="s">
        <v>32</v>
      </c>
      <c r="B165" s="30">
        <f t="shared" ref="B165:M165" si="73">B102*B$1</f>
        <v>28.08</v>
      </c>
      <c r="C165" s="30">
        <f t="shared" si="73"/>
        <v>31.329599999999999</v>
      </c>
      <c r="D165" s="30">
        <f t="shared" si="73"/>
        <v>31.594799999999999</v>
      </c>
      <c r="E165" s="30">
        <f t="shared" si="73"/>
        <v>38.481599999999993</v>
      </c>
      <c r="F165" s="30">
        <f t="shared" si="73"/>
        <v>40.9848</v>
      </c>
      <c r="G165" s="30">
        <f t="shared" si="73"/>
        <v>39.404400000000003</v>
      </c>
      <c r="H165" s="30">
        <f t="shared" si="73"/>
        <v>39.090000000000003</v>
      </c>
      <c r="I165" s="30">
        <f t="shared" si="73"/>
        <v>43.17</v>
      </c>
      <c r="J165" s="30">
        <f t="shared" si="73"/>
        <v>46.435199999999995</v>
      </c>
      <c r="K165" s="30">
        <f t="shared" si="73"/>
        <v>60.110181480000001</v>
      </c>
      <c r="L165" s="30">
        <f t="shared" si="73"/>
        <v>63.752922264000006</v>
      </c>
      <c r="M165" s="30">
        <f t="shared" si="73"/>
        <v>65.772194256000006</v>
      </c>
    </row>
    <row r="166" spans="1:13">
      <c r="A166" s="29" t="s">
        <v>33</v>
      </c>
      <c r="B166" s="30">
        <f t="shared" ref="B166:M166" si="74">B103*B$1</f>
        <v>158.04</v>
      </c>
      <c r="C166" s="30">
        <f t="shared" si="74"/>
        <v>164.38679999999999</v>
      </c>
      <c r="D166" s="30">
        <f t="shared" si="74"/>
        <v>152.0472</v>
      </c>
      <c r="E166" s="30">
        <f t="shared" si="74"/>
        <v>150.24359999999999</v>
      </c>
      <c r="F166" s="30">
        <f t="shared" si="74"/>
        <v>165.3312</v>
      </c>
      <c r="G166" s="30">
        <f t="shared" si="74"/>
        <v>159.66239999999999</v>
      </c>
      <c r="H166" s="30">
        <f t="shared" si="74"/>
        <v>199.7508</v>
      </c>
      <c r="I166" s="30">
        <f t="shared" si="74"/>
        <v>216.01560000000001</v>
      </c>
      <c r="J166" s="30">
        <f t="shared" si="74"/>
        <v>249.87479999999999</v>
      </c>
      <c r="K166" s="30">
        <f t="shared" si="74"/>
        <v>258.98759999999999</v>
      </c>
      <c r="L166" s="30">
        <f t="shared" si="74"/>
        <v>313.17959999999999</v>
      </c>
      <c r="M166" s="30">
        <f t="shared" si="74"/>
        <v>323.7432</v>
      </c>
    </row>
    <row r="167" spans="1:13">
      <c r="A167" s="29" t="s">
        <v>34</v>
      </c>
      <c r="B167" s="30">
        <f t="shared" ref="B167:M167" si="75">B104*B$1</f>
        <v>36.6</v>
      </c>
      <c r="C167" s="30">
        <f t="shared" si="75"/>
        <v>38.735999999999997</v>
      </c>
      <c r="D167" s="30">
        <f t="shared" si="75"/>
        <v>33.1464</v>
      </c>
      <c r="E167" s="30">
        <f t="shared" si="75"/>
        <v>33.056399999999996</v>
      </c>
      <c r="F167" s="30">
        <f t="shared" si="75"/>
        <v>38.930399999999999</v>
      </c>
      <c r="G167" s="30">
        <f t="shared" si="75"/>
        <v>35.8752</v>
      </c>
      <c r="H167" s="30">
        <f t="shared" si="75"/>
        <v>43.438799999999993</v>
      </c>
      <c r="I167" s="30">
        <f t="shared" si="75"/>
        <v>47.348399999999998</v>
      </c>
      <c r="J167" s="30">
        <f t="shared" si="75"/>
        <v>83.646000000000001</v>
      </c>
      <c r="K167" s="30">
        <f t="shared" si="75"/>
        <v>167.96279999999999</v>
      </c>
      <c r="L167" s="30">
        <f t="shared" si="75"/>
        <v>103.89119999999998</v>
      </c>
      <c r="M167" s="30">
        <f t="shared" si="75"/>
        <v>88.532399999999996</v>
      </c>
    </row>
    <row r="168" spans="1:13">
      <c r="A168" s="29" t="s">
        <v>35</v>
      </c>
      <c r="B168" s="30">
        <f t="shared" ref="B168:M168" si="76">B105*B$1</f>
        <v>40.559999999999995</v>
      </c>
      <c r="C168" s="30">
        <f t="shared" si="76"/>
        <v>38.183999999999997</v>
      </c>
      <c r="D168" s="30">
        <f t="shared" si="76"/>
        <v>35.029199999999996</v>
      </c>
      <c r="E168" s="30">
        <f t="shared" si="76"/>
        <v>33.629999999999995</v>
      </c>
      <c r="F168" s="30">
        <f t="shared" si="76"/>
        <v>32.545199999999994</v>
      </c>
      <c r="G168" s="30">
        <f t="shared" si="76"/>
        <v>30.675599999999996</v>
      </c>
      <c r="H168" s="30">
        <f t="shared" si="76"/>
        <v>28.844399999999997</v>
      </c>
      <c r="I168" s="30">
        <f t="shared" si="76"/>
        <v>26.480399999999999</v>
      </c>
      <c r="J168" s="30">
        <f t="shared" si="76"/>
        <v>15.920399999999999</v>
      </c>
      <c r="K168" s="30">
        <f t="shared" si="76"/>
        <v>13.9656</v>
      </c>
      <c r="L168" s="30">
        <f t="shared" si="76"/>
        <v>19.0152</v>
      </c>
      <c r="M168" s="30">
        <f t="shared" si="76"/>
        <v>22.1616</v>
      </c>
    </row>
    <row r="169" spans="1:13">
      <c r="A169" s="29" t="s">
        <v>36</v>
      </c>
      <c r="B169" s="30">
        <f t="shared" ref="B169:M169" si="77">B106*B$1</f>
        <v>8.52</v>
      </c>
      <c r="C169" s="30">
        <f t="shared" si="77"/>
        <v>4.8228</v>
      </c>
      <c r="D169" s="30">
        <f t="shared" si="77"/>
        <v>4.2564000000000002</v>
      </c>
      <c r="E169" s="30">
        <f t="shared" si="77"/>
        <v>5.4383999999999997</v>
      </c>
      <c r="F169" s="30">
        <f t="shared" si="77"/>
        <v>7.4423999999999992</v>
      </c>
      <c r="G169" s="30">
        <f t="shared" si="77"/>
        <v>5.791199999999999</v>
      </c>
      <c r="H169" s="30">
        <f t="shared" si="77"/>
        <v>15.084</v>
      </c>
      <c r="I169" s="30">
        <f t="shared" si="77"/>
        <v>12.9948</v>
      </c>
      <c r="J169" s="30">
        <f t="shared" si="77"/>
        <v>49.696800000000003</v>
      </c>
      <c r="K169" s="30">
        <f t="shared" si="77"/>
        <v>68.305199999999999</v>
      </c>
      <c r="L169" s="30">
        <f t="shared" si="77"/>
        <v>9.7523999999999997</v>
      </c>
      <c r="M169" s="30">
        <f t="shared" si="77"/>
        <v>9.6492000000000004</v>
      </c>
    </row>
    <row r="170" spans="1:13">
      <c r="A170" s="31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</row>
    <row r="171" spans="1:13" ht="14.25">
      <c r="A171" s="32" t="s">
        <v>37</v>
      </c>
      <c r="B171" s="13">
        <f t="shared" ref="B171:M171" si="78">B108*B$1</f>
        <v>50.04</v>
      </c>
      <c r="C171" s="13">
        <f t="shared" si="78"/>
        <v>13.0236</v>
      </c>
      <c r="D171" s="13">
        <f t="shared" si="78"/>
        <v>19.968</v>
      </c>
      <c r="E171" s="13">
        <f t="shared" si="78"/>
        <v>13.0236</v>
      </c>
      <c r="F171" s="13">
        <f t="shared" si="78"/>
        <v>21.33</v>
      </c>
      <c r="G171" s="13">
        <f t="shared" si="78"/>
        <v>43.843200000000003</v>
      </c>
      <c r="H171" s="13">
        <f t="shared" si="78"/>
        <v>54.198</v>
      </c>
      <c r="I171" s="13">
        <f t="shared" si="78"/>
        <v>31.802399999999999</v>
      </c>
      <c r="J171" s="13">
        <f t="shared" si="78"/>
        <v>43.043205696000008</v>
      </c>
      <c r="K171" s="13">
        <f t="shared" si="78"/>
        <v>118.97595652800003</v>
      </c>
      <c r="L171" s="13">
        <f t="shared" si="78"/>
        <v>73.663477523999987</v>
      </c>
      <c r="M171" s="13">
        <f t="shared" si="78"/>
        <v>118.289275655387</v>
      </c>
    </row>
    <row r="172" spans="1:13">
      <c r="A172" s="33" t="s">
        <v>38</v>
      </c>
      <c r="B172" s="21">
        <f t="shared" ref="B172:M172" si="79">B109*B$1</f>
        <v>52.080000000000005</v>
      </c>
      <c r="C172" s="21">
        <f t="shared" si="79"/>
        <v>12.918000000000001</v>
      </c>
      <c r="D172" s="21">
        <f t="shared" si="79"/>
        <v>20.6556</v>
      </c>
      <c r="E172" s="21">
        <f t="shared" si="79"/>
        <v>13.465199999999999</v>
      </c>
      <c r="F172" s="21">
        <f t="shared" si="79"/>
        <v>22.996799999999997</v>
      </c>
      <c r="G172" s="21">
        <f t="shared" si="79"/>
        <v>43.283999999999999</v>
      </c>
      <c r="H172" s="21">
        <f t="shared" si="79"/>
        <v>52.714800000000004</v>
      </c>
      <c r="I172" s="21">
        <f t="shared" si="79"/>
        <v>31.29</v>
      </c>
      <c r="J172" s="21">
        <f t="shared" si="79"/>
        <v>46.435199999999995</v>
      </c>
      <c r="K172" s="21">
        <f t="shared" si="79"/>
        <v>60.110181480000001</v>
      </c>
      <c r="L172" s="21">
        <f t="shared" si="79"/>
        <v>63.752922264000006</v>
      </c>
      <c r="M172" s="21">
        <f t="shared" si="79"/>
        <v>65.772194256000006</v>
      </c>
    </row>
    <row r="173" spans="1:13">
      <c r="A173" s="3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</row>
    <row r="174" spans="1:13" s="48" customFormat="1" ht="18" customHeight="1">
      <c r="A174" s="34" t="s">
        <v>39</v>
      </c>
      <c r="B174" s="35">
        <f t="shared" ref="B174:I174" si="80">B137-B162</f>
        <v>21</v>
      </c>
      <c r="C174" s="35">
        <f t="shared" si="80"/>
        <v>97.652879999999982</v>
      </c>
      <c r="D174" s="35">
        <f t="shared" si="80"/>
        <v>135.53520000000015</v>
      </c>
      <c r="E174" s="35">
        <f t="shared" si="80"/>
        <v>153.22440000000029</v>
      </c>
      <c r="F174" s="35">
        <f t="shared" si="80"/>
        <v>144.14760000000001</v>
      </c>
      <c r="G174" s="35">
        <f t="shared" si="80"/>
        <v>200.07552000000021</v>
      </c>
      <c r="H174" s="35">
        <f t="shared" si="80"/>
        <v>213.0372000000001</v>
      </c>
      <c r="I174" s="35">
        <f t="shared" si="80"/>
        <v>154.29959999999994</v>
      </c>
      <c r="J174" s="35">
        <f>J137-J162</f>
        <v>-73.240799999999922</v>
      </c>
      <c r="K174" s="35">
        <f>K137-K162</f>
        <v>-21.673778340000126</v>
      </c>
      <c r="L174" s="35">
        <f>L137-L162</f>
        <v>63.803498819999731</v>
      </c>
      <c r="M174" s="35">
        <f>M137-M162</f>
        <v>42.926420604000214</v>
      </c>
    </row>
    <row r="175" spans="1:13" s="48" customFormat="1" ht="18" customHeight="1">
      <c r="A175" s="34" t="s">
        <v>40</v>
      </c>
      <c r="B175" s="35">
        <f t="shared" ref="B175:I175" si="81">B136-(B161-B168)</f>
        <v>11.519999999999982</v>
      </c>
      <c r="C175" s="35">
        <f t="shared" si="81"/>
        <v>122.81327999999996</v>
      </c>
      <c r="D175" s="35">
        <f t="shared" si="81"/>
        <v>150.59640000000013</v>
      </c>
      <c r="E175" s="35">
        <f t="shared" si="81"/>
        <v>173.83080000000029</v>
      </c>
      <c r="F175" s="35">
        <f t="shared" si="81"/>
        <v>155.36279999999999</v>
      </c>
      <c r="G175" s="35">
        <f t="shared" si="81"/>
        <v>186.90792000000022</v>
      </c>
      <c r="H175" s="35">
        <f t="shared" si="81"/>
        <v>187.68360000000007</v>
      </c>
      <c r="I175" s="35">
        <f t="shared" si="81"/>
        <v>148.97759999999994</v>
      </c>
      <c r="J175" s="35">
        <f>J136-(J161-J168)</f>
        <v>-100.36360569600004</v>
      </c>
      <c r="K175" s="35">
        <f>K136-(K161-K168)</f>
        <v>-126.68413486800023</v>
      </c>
      <c r="L175" s="35">
        <f>L136-(L161-L168)</f>
        <v>9.1552212959998087</v>
      </c>
      <c r="M175" s="35">
        <f>M136-(M161-M168)</f>
        <v>-53.201255051386852</v>
      </c>
    </row>
    <row r="176" spans="1:13" s="48" customFormat="1" ht="18" customHeight="1">
      <c r="A176" s="34" t="s">
        <v>41</v>
      </c>
      <c r="B176" s="35">
        <f t="shared" ref="B176:I176" si="82">B136-B161</f>
        <v>-29.039999999999964</v>
      </c>
      <c r="C176" s="35">
        <f t="shared" si="82"/>
        <v>84.629279999999994</v>
      </c>
      <c r="D176" s="35">
        <f t="shared" si="82"/>
        <v>115.56720000000018</v>
      </c>
      <c r="E176" s="35">
        <f t="shared" si="82"/>
        <v>140.2008000000003</v>
      </c>
      <c r="F176" s="35">
        <f t="shared" si="82"/>
        <v>122.81759999999997</v>
      </c>
      <c r="G176" s="35">
        <f t="shared" si="82"/>
        <v>156.23232000000019</v>
      </c>
      <c r="H176" s="35">
        <f t="shared" si="82"/>
        <v>158.83920000000012</v>
      </c>
      <c r="I176" s="35">
        <f t="shared" si="82"/>
        <v>122.49719999999991</v>
      </c>
      <c r="J176" s="35">
        <f>J136-J161</f>
        <v>-116.28400569600001</v>
      </c>
      <c r="K176" s="35">
        <f>K136-K161</f>
        <v>-140.64973486800022</v>
      </c>
      <c r="L176" s="35">
        <f>L136-L161</f>
        <v>-9.8599787040002411</v>
      </c>
      <c r="M176" s="35">
        <f>M136-M161</f>
        <v>-75.362855051386759</v>
      </c>
    </row>
    <row r="177" spans="1:13">
      <c r="A177" s="36"/>
      <c r="B177" s="21"/>
      <c r="C177" s="21"/>
      <c r="D177" s="21"/>
      <c r="E177" s="37"/>
      <c r="F177" s="37"/>
      <c r="G177" s="37"/>
      <c r="H177" s="37"/>
      <c r="I177" s="37"/>
      <c r="J177" s="37"/>
      <c r="K177" s="37"/>
      <c r="L177" s="37"/>
      <c r="M177" s="37"/>
    </row>
    <row r="178" spans="1:13">
      <c r="A178" s="36" t="s">
        <v>42</v>
      </c>
      <c r="B178" s="13">
        <f t="shared" ref="B178:H178" si="83">B179-B182</f>
        <v>33.120519552000005</v>
      </c>
      <c r="C178" s="13">
        <f t="shared" si="83"/>
        <v>-84.840743096490002</v>
      </c>
      <c r="D178" s="13">
        <f t="shared" si="83"/>
        <v>-114.19199999999998</v>
      </c>
      <c r="E178" s="13">
        <f t="shared" si="83"/>
        <v>-140.20079999999999</v>
      </c>
      <c r="F178" s="13">
        <f t="shared" si="83"/>
        <v>-122.8176</v>
      </c>
      <c r="G178" s="13">
        <f t="shared" si="83"/>
        <v>-156.2328</v>
      </c>
      <c r="H178" s="13">
        <f t="shared" si="83"/>
        <v>-158.83919999999998</v>
      </c>
      <c r="I178" s="13">
        <f>I179-I182</f>
        <v>-122.49719999999999</v>
      </c>
      <c r="J178" s="13">
        <f>J179-J182</f>
        <v>116.26360569600021</v>
      </c>
      <c r="K178" s="13">
        <f>K179-K182</f>
        <v>140.65013800800014</v>
      </c>
      <c r="L178" s="13">
        <f>L179-L182</f>
        <v>9.8599787039999001</v>
      </c>
      <c r="M178" s="13">
        <f>M179-M182</f>
        <v>75.362855051386944</v>
      </c>
    </row>
    <row r="179" spans="1:13">
      <c r="A179" s="31" t="s">
        <v>43</v>
      </c>
      <c r="B179" s="23">
        <f t="shared" ref="B179:I179" si="84">B180-B181</f>
        <v>-31.114280447999999</v>
      </c>
      <c r="C179" s="23">
        <f t="shared" si="84"/>
        <v>-19.789943096489999</v>
      </c>
      <c r="D179" s="23">
        <f t="shared" si="84"/>
        <v>-40.639199999999995</v>
      </c>
      <c r="E179" s="23">
        <f t="shared" si="84"/>
        <v>-27.391200000000001</v>
      </c>
      <c r="F179" s="23">
        <f t="shared" si="84"/>
        <v>-32.549999999999997</v>
      </c>
      <c r="G179" s="23">
        <f t="shared" si="84"/>
        <v>-41.804400000000001</v>
      </c>
      <c r="H179" s="23">
        <f t="shared" si="84"/>
        <v>-37.058399999999999</v>
      </c>
      <c r="I179" s="23">
        <f t="shared" si="84"/>
        <v>-344.37119999999999</v>
      </c>
      <c r="J179" s="23">
        <f>J180-J181</f>
        <v>-42.99</v>
      </c>
      <c r="K179" s="23">
        <f>K180-K181</f>
        <v>-31.020000000000003</v>
      </c>
      <c r="L179" s="23">
        <f>L180-L181</f>
        <v>340.61280000000005</v>
      </c>
      <c r="M179" s="23">
        <f>M180-M181</f>
        <v>-63.924977999999996</v>
      </c>
    </row>
    <row r="180" spans="1:13">
      <c r="A180" s="38" t="s">
        <v>44</v>
      </c>
      <c r="B180" s="21">
        <f t="shared" ref="B180:M180" si="85">B117*B$1</f>
        <v>0</v>
      </c>
      <c r="C180" s="21">
        <f t="shared" si="85"/>
        <v>12</v>
      </c>
      <c r="D180" s="21">
        <f t="shared" si="85"/>
        <v>0</v>
      </c>
      <c r="E180" s="21">
        <f t="shared" si="85"/>
        <v>0</v>
      </c>
      <c r="F180" s="21">
        <f t="shared" si="85"/>
        <v>0</v>
      </c>
      <c r="G180" s="21">
        <f t="shared" si="85"/>
        <v>0</v>
      </c>
      <c r="H180" s="21">
        <f t="shared" si="85"/>
        <v>0</v>
      </c>
      <c r="I180" s="21">
        <f t="shared" si="85"/>
        <v>0</v>
      </c>
      <c r="J180" s="21">
        <f t="shared" si="85"/>
        <v>0</v>
      </c>
      <c r="K180" s="21">
        <f t="shared" si="85"/>
        <v>10.049999999999999</v>
      </c>
      <c r="L180" s="21">
        <f t="shared" si="85"/>
        <v>395.05560000000003</v>
      </c>
      <c r="M180" s="21">
        <f t="shared" si="85"/>
        <v>0</v>
      </c>
    </row>
    <row r="181" spans="1:13">
      <c r="A181" s="38" t="s">
        <v>45</v>
      </c>
      <c r="B181" s="30">
        <f t="shared" ref="B181:M181" si="86">B118*B$1</f>
        <v>31.114280447999999</v>
      </c>
      <c r="C181" s="30">
        <f t="shared" si="86"/>
        <v>31.789943096489999</v>
      </c>
      <c r="D181" s="30">
        <f t="shared" si="86"/>
        <v>40.639199999999995</v>
      </c>
      <c r="E181" s="30">
        <f t="shared" si="86"/>
        <v>27.391200000000001</v>
      </c>
      <c r="F181" s="30">
        <f t="shared" si="86"/>
        <v>32.549999999999997</v>
      </c>
      <c r="G181" s="30">
        <f t="shared" si="86"/>
        <v>41.804400000000001</v>
      </c>
      <c r="H181" s="30">
        <f t="shared" si="86"/>
        <v>37.058399999999999</v>
      </c>
      <c r="I181" s="30">
        <f t="shared" si="86"/>
        <v>344.37119999999999</v>
      </c>
      <c r="J181" s="30">
        <f t="shared" si="86"/>
        <v>42.99</v>
      </c>
      <c r="K181" s="30">
        <f t="shared" si="86"/>
        <v>41.07</v>
      </c>
      <c r="L181" s="30">
        <f t="shared" si="86"/>
        <v>54.442799999999998</v>
      </c>
      <c r="M181" s="30">
        <f t="shared" si="86"/>
        <v>63.924977999999996</v>
      </c>
    </row>
    <row r="182" spans="1:13">
      <c r="A182" s="31" t="s">
        <v>46</v>
      </c>
      <c r="B182" s="18">
        <f t="shared" ref="B182:M182" si="87">B119*B$1</f>
        <v>-64.234800000000007</v>
      </c>
      <c r="C182" s="18">
        <f t="shared" si="87"/>
        <v>65.050799999999995</v>
      </c>
      <c r="D182" s="18">
        <f t="shared" si="87"/>
        <v>73.552799999999991</v>
      </c>
      <c r="E182" s="18">
        <f t="shared" si="87"/>
        <v>112.80959999999999</v>
      </c>
      <c r="F182" s="18">
        <f t="shared" si="87"/>
        <v>90.267600000000002</v>
      </c>
      <c r="G182" s="18">
        <f t="shared" si="87"/>
        <v>114.4284</v>
      </c>
      <c r="H182" s="18">
        <f t="shared" si="87"/>
        <v>121.78079999999999</v>
      </c>
      <c r="I182" s="18">
        <f t="shared" si="87"/>
        <v>-221.874</v>
      </c>
      <c r="J182" s="18">
        <f t="shared" si="87"/>
        <v>-159.25360569600022</v>
      </c>
      <c r="K182" s="18">
        <f t="shared" si="87"/>
        <v>-171.67013800800015</v>
      </c>
      <c r="L182" s="18">
        <f t="shared" si="87"/>
        <v>330.75282129600015</v>
      </c>
      <c r="M182" s="18">
        <f t="shared" si="87"/>
        <v>-139.28783305138694</v>
      </c>
    </row>
    <row r="183" spans="1:13" ht="13.5" thickBot="1">
      <c r="A183" s="39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</row>
    <row r="184" spans="1:13">
      <c r="A184" s="41" t="s">
        <v>47</v>
      </c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</row>
    <row r="185" spans="1:13">
      <c r="A185" s="42" t="s">
        <v>48</v>
      </c>
      <c r="B185" s="28"/>
      <c r="C185" s="28"/>
      <c r="D185" s="28"/>
      <c r="E185" s="28"/>
      <c r="F185" s="28"/>
      <c r="G185" s="28"/>
      <c r="H185" s="28"/>
      <c r="I185" s="43"/>
      <c r="J185" s="43"/>
      <c r="K185" s="43"/>
      <c r="L185" s="43"/>
      <c r="M185" s="43"/>
    </row>
    <row r="186" spans="1:13">
      <c r="A186" s="42" t="s">
        <v>49</v>
      </c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</row>
    <row r="187" spans="1:13">
      <c r="A187" s="46" t="s">
        <v>51</v>
      </c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</row>
    <row r="188" spans="1:13">
      <c r="A188" s="47" t="s">
        <v>52</v>
      </c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</row>
    <row r="189" spans="1:13">
      <c r="A189" s="42" t="s">
        <v>53</v>
      </c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</row>
    <row r="190" spans="1:13">
      <c r="A190" s="47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Ramotar</dc:creator>
  <cp:lastModifiedBy>Marissa Ramotar</cp:lastModifiedBy>
  <dcterms:created xsi:type="dcterms:W3CDTF">2025-08-12T16:57:24Z</dcterms:created>
  <dcterms:modified xsi:type="dcterms:W3CDTF">2025-08-12T20:42:19Z</dcterms:modified>
</cp:coreProperties>
</file>