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6525"/>
  </bookViews>
  <sheets>
    <sheet name="SR_ol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231" i="1" s="1"/>
  <c r="H69" i="1"/>
  <c r="H232" i="1" s="1"/>
  <c r="C152" i="1"/>
  <c r="C151" i="1"/>
  <c r="C150" i="1"/>
  <c r="B150" i="1"/>
  <c r="B149" i="1" s="1"/>
  <c r="C147" i="1"/>
  <c r="C146" i="1" s="1"/>
  <c r="B147" i="1"/>
  <c r="B146" i="1" s="1"/>
  <c r="H146" i="1"/>
  <c r="H145" i="1" s="1"/>
  <c r="G146" i="1"/>
  <c r="G145" i="1" s="1"/>
  <c r="F146" i="1"/>
  <c r="F145" i="1" s="1"/>
  <c r="E146" i="1"/>
  <c r="E145" i="1" s="1"/>
  <c r="D146" i="1"/>
  <c r="D145" i="1" s="1"/>
  <c r="C143" i="1"/>
  <c r="C142" i="1" s="1"/>
  <c r="H142" i="1"/>
  <c r="G142" i="1"/>
  <c r="F142" i="1"/>
  <c r="E142" i="1"/>
  <c r="D142" i="1"/>
  <c r="B142" i="1"/>
  <c r="H131" i="1"/>
  <c r="G131" i="1"/>
  <c r="F131" i="1"/>
  <c r="E131" i="1"/>
  <c r="D131" i="1"/>
  <c r="C131" i="1"/>
  <c r="B131" i="1"/>
  <c r="H125" i="1"/>
  <c r="G125" i="1"/>
  <c r="F125" i="1"/>
  <c r="E125" i="1"/>
  <c r="D125" i="1"/>
  <c r="C125" i="1"/>
  <c r="B125" i="1"/>
  <c r="H105" i="1"/>
  <c r="G105" i="1"/>
  <c r="F105" i="1"/>
  <c r="E105" i="1"/>
  <c r="D105" i="1"/>
  <c r="C105" i="1"/>
  <c r="B105" i="1"/>
  <c r="H95" i="1"/>
  <c r="G95" i="1"/>
  <c r="F95" i="1"/>
  <c r="E95" i="1"/>
  <c r="D95" i="1"/>
  <c r="C95" i="1"/>
  <c r="B95" i="1"/>
  <c r="G69" i="1"/>
  <c r="G232" i="1" s="1"/>
  <c r="F69" i="1"/>
  <c r="F232" i="1" s="1"/>
  <c r="G68" i="1"/>
  <c r="G231" i="1" s="1"/>
  <c r="F68" i="1"/>
  <c r="F231" i="1" s="1"/>
  <c r="H124" i="1" l="1"/>
  <c r="E94" i="1"/>
  <c r="E93" i="1" s="1"/>
  <c r="E92" i="1" s="1"/>
  <c r="B94" i="1"/>
  <c r="B93" i="1" s="1"/>
  <c r="B137" i="1" s="1"/>
  <c r="F94" i="1"/>
  <c r="F93" i="1" s="1"/>
  <c r="F92" i="1" s="1"/>
  <c r="E124" i="1"/>
  <c r="D124" i="1"/>
  <c r="F141" i="1"/>
  <c r="C149" i="1"/>
  <c r="C145" i="1" s="1"/>
  <c r="C141" i="1" s="1"/>
  <c r="G124" i="1"/>
  <c r="H94" i="1"/>
  <c r="C124" i="1"/>
  <c r="B124" i="1"/>
  <c r="F124" i="1"/>
  <c r="G141" i="1"/>
  <c r="H141" i="1"/>
  <c r="D94" i="1"/>
  <c r="D93" i="1" s="1"/>
  <c r="D92" i="1" s="1"/>
  <c r="E141" i="1"/>
  <c r="D141" i="1"/>
  <c r="C94" i="1"/>
  <c r="C93" i="1" s="1"/>
  <c r="C92" i="1" s="1"/>
  <c r="G94" i="1"/>
  <c r="G93" i="1" s="1"/>
  <c r="G137" i="1" s="1"/>
  <c r="B145" i="1"/>
  <c r="B141" i="1" s="1"/>
  <c r="E137" i="1" l="1"/>
  <c r="B92" i="1"/>
  <c r="B138" i="1" s="1"/>
  <c r="F137" i="1"/>
  <c r="E139" i="1"/>
  <c r="E138" i="1"/>
  <c r="D137" i="1"/>
  <c r="C137" i="1"/>
  <c r="F139" i="1"/>
  <c r="H93" i="1"/>
  <c r="G92" i="1"/>
  <c r="F138" i="1"/>
  <c r="C139" i="1"/>
  <c r="C138" i="1"/>
  <c r="D139" i="1"/>
  <c r="D138" i="1"/>
  <c r="B139" i="1" l="1"/>
  <c r="G139" i="1"/>
  <c r="G138" i="1"/>
  <c r="H137" i="1"/>
  <c r="H92" i="1"/>
  <c r="H139" i="1" l="1"/>
  <c r="H138" i="1"/>
  <c r="E24" i="1" l="1"/>
  <c r="E187" i="1" s="1"/>
  <c r="E53" i="1"/>
  <c r="E216" i="1" s="1"/>
  <c r="E15" i="1"/>
  <c r="E178" i="1" s="1"/>
  <c r="E62" i="1"/>
  <c r="E225" i="1" s="1"/>
  <c r="E64" i="1"/>
  <c r="E13" i="1"/>
  <c r="E176" i="1" s="1"/>
  <c r="E67" i="1"/>
  <c r="E230" i="1" s="1"/>
  <c r="E25" i="1"/>
  <c r="E188" i="1" s="1"/>
  <c r="E57" i="1"/>
  <c r="E220" i="1" s="1"/>
  <c r="E70" i="1"/>
  <c r="E233" i="1" s="1"/>
  <c r="E23" i="1"/>
  <c r="E186" i="1" s="1"/>
  <c r="E71" i="1"/>
  <c r="E234" i="1" s="1"/>
  <c r="E28" i="1"/>
  <c r="E191" i="1" s="1"/>
  <c r="E17" i="1"/>
  <c r="E180" i="1" s="1"/>
  <c r="E26" i="1"/>
  <c r="E189" i="1" s="1"/>
  <c r="E46" i="1"/>
  <c r="E209" i="1" s="1"/>
  <c r="E29" i="1"/>
  <c r="E192" i="1" s="1"/>
  <c r="E44" i="1"/>
  <c r="E51" i="1"/>
  <c r="E214" i="1" s="1"/>
  <c r="E27" i="1"/>
  <c r="E190" i="1" s="1"/>
  <c r="E50" i="1"/>
  <c r="E16" i="1"/>
  <c r="E179" i="1" s="1"/>
  <c r="E14" i="1"/>
  <c r="E177" i="1" s="1"/>
  <c r="E40" i="1"/>
  <c r="E203" i="1" s="1"/>
  <c r="E59" i="1"/>
  <c r="E222" i="1" s="1"/>
  <c r="E65" i="1"/>
  <c r="E228" i="1" s="1"/>
  <c r="E68" i="1"/>
  <c r="E231" i="1" s="1"/>
  <c r="E61" i="1"/>
  <c r="E31" i="1"/>
  <c r="E194" i="1" s="1"/>
  <c r="E69" i="1"/>
  <c r="E232" i="1" s="1"/>
  <c r="E38" i="1"/>
  <c r="E201" i="1" s="1"/>
  <c r="E20" i="1"/>
  <c r="E183" i="1" s="1"/>
  <c r="E19" i="1"/>
  <c r="E182" i="1" s="1"/>
  <c r="E45" i="1"/>
  <c r="E208" i="1" s="1"/>
  <c r="E18" i="1"/>
  <c r="E181" i="1" s="1"/>
  <c r="E32" i="1"/>
  <c r="E195" i="1" s="1"/>
  <c r="E66" i="1"/>
  <c r="E229" i="1" s="1"/>
  <c r="E47" i="1"/>
  <c r="E210" i="1" s="1"/>
  <c r="E33" i="1"/>
  <c r="E196" i="1" s="1"/>
  <c r="E12" i="1"/>
  <c r="E36" i="1"/>
  <c r="E199" i="1" s="1"/>
  <c r="E30" i="1"/>
  <c r="E193" i="1" s="1"/>
  <c r="C36" i="1"/>
  <c r="C199" i="1" s="1"/>
  <c r="C47" i="1"/>
  <c r="C210" i="1" s="1"/>
  <c r="C24" i="1"/>
  <c r="C187" i="1" s="1"/>
  <c r="C71" i="1"/>
  <c r="C234" i="1" s="1"/>
  <c r="C14" i="1"/>
  <c r="C177" i="1" s="1"/>
  <c r="C32" i="1"/>
  <c r="C195" i="1" s="1"/>
  <c r="C13" i="1"/>
  <c r="C176" i="1" s="1"/>
  <c r="C12" i="1"/>
  <c r="C17" i="1"/>
  <c r="C180" i="1" s="1"/>
  <c r="C19" i="1"/>
  <c r="C182" i="1" s="1"/>
  <c r="C45" i="1"/>
  <c r="C208" i="1" s="1"/>
  <c r="C27" i="1"/>
  <c r="C190" i="1" s="1"/>
  <c r="C38" i="1"/>
  <c r="C201" i="1" s="1"/>
  <c r="C33" i="1"/>
  <c r="C196" i="1" s="1"/>
  <c r="C29" i="1"/>
  <c r="C192" i="1" s="1"/>
  <c r="C30" i="1"/>
  <c r="C193" i="1" s="1"/>
  <c r="C69" i="1"/>
  <c r="C232" i="1" s="1"/>
  <c r="C28" i="1"/>
  <c r="C191" i="1" s="1"/>
  <c r="C25" i="1"/>
  <c r="C188" i="1" s="1"/>
  <c r="C40" i="1"/>
  <c r="C203" i="1" s="1"/>
  <c r="C66" i="1"/>
  <c r="C229" i="1" s="1"/>
  <c r="C23" i="1"/>
  <c r="C186" i="1" s="1"/>
  <c r="C50" i="1"/>
  <c r="C46" i="1"/>
  <c r="C209" i="1" s="1"/>
  <c r="C15" i="1"/>
  <c r="C178" i="1" s="1"/>
  <c r="C65" i="1"/>
  <c r="C228" i="1" s="1"/>
  <c r="C70" i="1"/>
  <c r="C233" i="1" s="1"/>
  <c r="C26" i="1"/>
  <c r="C189" i="1" s="1"/>
  <c r="C62" i="1"/>
  <c r="C225" i="1" s="1"/>
  <c r="C20" i="1"/>
  <c r="C183" i="1" s="1"/>
  <c r="C59" i="1"/>
  <c r="C222" i="1" s="1"/>
  <c r="C61" i="1"/>
  <c r="C53" i="1"/>
  <c r="C216" i="1" s="1"/>
  <c r="C68" i="1"/>
  <c r="C231" i="1" s="1"/>
  <c r="C18" i="1"/>
  <c r="C181" i="1" s="1"/>
  <c r="C57" i="1"/>
  <c r="C220" i="1" s="1"/>
  <c r="C51" i="1"/>
  <c r="C214" i="1" s="1"/>
  <c r="C67" i="1"/>
  <c r="C230" i="1" s="1"/>
  <c r="C16" i="1"/>
  <c r="C179" i="1" s="1"/>
  <c r="C44" i="1"/>
  <c r="C31" i="1"/>
  <c r="C194" i="1" s="1"/>
  <c r="C64" i="1"/>
  <c r="H17" i="1"/>
  <c r="H180" i="1" s="1"/>
  <c r="H33" i="1"/>
  <c r="H196" i="1" s="1"/>
  <c r="H65" i="1"/>
  <c r="H228" i="1" s="1"/>
  <c r="H26" i="1"/>
  <c r="H189" i="1" s="1"/>
  <c r="H47" i="1"/>
  <c r="H210" i="1" s="1"/>
  <c r="H70" i="1"/>
  <c r="H233" i="1" s="1"/>
  <c r="H50" i="1"/>
  <c r="H19" i="1"/>
  <c r="H182" i="1" s="1"/>
  <c r="H44" i="1"/>
  <c r="H16" i="1"/>
  <c r="H179" i="1" s="1"/>
  <c r="H13" i="1"/>
  <c r="H176" i="1" s="1"/>
  <c r="H57" i="1"/>
  <c r="H220" i="1" s="1"/>
  <c r="H18" i="1"/>
  <c r="H181" i="1" s="1"/>
  <c r="H61" i="1"/>
  <c r="H31" i="1"/>
  <c r="H194" i="1" s="1"/>
  <c r="H59" i="1"/>
  <c r="H222" i="1" s="1"/>
  <c r="H21" i="1"/>
  <c r="H184" i="1" s="1"/>
  <c r="H38" i="1"/>
  <c r="H201" i="1" s="1"/>
  <c r="H14" i="1"/>
  <c r="H177" i="1" s="1"/>
  <c r="H30" i="1"/>
  <c r="H193" i="1" s="1"/>
  <c r="H53" i="1"/>
  <c r="H216" i="1" s="1"/>
  <c r="H20" i="1"/>
  <c r="H183" i="1" s="1"/>
  <c r="H64" i="1"/>
  <c r="H27" i="1"/>
  <c r="H190" i="1" s="1"/>
  <c r="H62" i="1"/>
  <c r="H225" i="1" s="1"/>
  <c r="H24" i="1"/>
  <c r="H187" i="1" s="1"/>
  <c r="H23" i="1"/>
  <c r="H186" i="1" s="1"/>
  <c r="H25" i="1"/>
  <c r="H188" i="1" s="1"/>
  <c r="H28" i="1"/>
  <c r="H191" i="1" s="1"/>
  <c r="H67" i="1"/>
  <c r="H230" i="1" s="1"/>
  <c r="H46" i="1"/>
  <c r="H209" i="1" s="1"/>
  <c r="H34" i="1"/>
  <c r="H197" i="1" s="1"/>
  <c r="H72" i="1"/>
  <c r="H235" i="1" s="1"/>
  <c r="H32" i="1"/>
  <c r="H195" i="1" s="1"/>
  <c r="H40" i="1"/>
  <c r="H203" i="1" s="1"/>
  <c r="H35" i="1"/>
  <c r="H198" i="1" s="1"/>
  <c r="H45" i="1"/>
  <c r="H208" i="1" s="1"/>
  <c r="H15" i="1"/>
  <c r="H178" i="1" s="1"/>
  <c r="H29" i="1"/>
  <c r="H192" i="1" s="1"/>
  <c r="H66" i="1"/>
  <c r="H229" i="1" s="1"/>
  <c r="H71" i="1"/>
  <c r="H234" i="1" s="1"/>
  <c r="H51" i="1"/>
  <c r="H214" i="1" s="1"/>
  <c r="H22" i="1"/>
  <c r="H185" i="1" s="1"/>
  <c r="H36" i="1"/>
  <c r="H199" i="1" s="1"/>
  <c r="H12" i="1"/>
  <c r="B66" i="1"/>
  <c r="B229" i="1" s="1"/>
  <c r="B46" i="1"/>
  <c r="B209" i="1" s="1"/>
  <c r="B17" i="1"/>
  <c r="B180" i="1" s="1"/>
  <c r="B25" i="1"/>
  <c r="B188" i="1" s="1"/>
  <c r="B16" i="1"/>
  <c r="B179" i="1" s="1"/>
  <c r="B15" i="1"/>
  <c r="B178" i="1" s="1"/>
  <c r="B24" i="1"/>
  <c r="B187" i="1" s="1"/>
  <c r="B53" i="1"/>
  <c r="B216" i="1" s="1"/>
  <c r="B47" i="1"/>
  <c r="B210" i="1" s="1"/>
  <c r="B69" i="1"/>
  <c r="B232" i="1" s="1"/>
  <c r="B59" i="1"/>
  <c r="B222" i="1" s="1"/>
  <c r="B18" i="1"/>
  <c r="B181" i="1" s="1"/>
  <c r="B64" i="1"/>
  <c r="B27" i="1"/>
  <c r="B190" i="1" s="1"/>
  <c r="B45" i="1"/>
  <c r="B208" i="1" s="1"/>
  <c r="B26" i="1"/>
  <c r="B189" i="1" s="1"/>
  <c r="B36" i="1"/>
  <c r="B199" i="1" s="1"/>
  <c r="B44" i="1"/>
  <c r="B19" i="1"/>
  <c r="B182" i="1" s="1"/>
  <c r="B30" i="1"/>
  <c r="B193" i="1" s="1"/>
  <c r="B51" i="1"/>
  <c r="B214" i="1" s="1"/>
  <c r="B57" i="1"/>
  <c r="B220" i="1" s="1"/>
  <c r="B28" i="1"/>
  <c r="B191" i="1" s="1"/>
  <c r="B71" i="1"/>
  <c r="B234" i="1" s="1"/>
  <c r="B50" i="1"/>
  <c r="B67" i="1"/>
  <c r="B230" i="1" s="1"/>
  <c r="B70" i="1"/>
  <c r="B233" i="1" s="1"/>
  <c r="B20" i="1"/>
  <c r="B183" i="1" s="1"/>
  <c r="B31" i="1"/>
  <c r="B194" i="1" s="1"/>
  <c r="B40" i="1"/>
  <c r="B203" i="1" s="1"/>
  <c r="B62" i="1"/>
  <c r="B225" i="1" s="1"/>
  <c r="B68" i="1"/>
  <c r="B231" i="1" s="1"/>
  <c r="B61" i="1"/>
  <c r="B23" i="1"/>
  <c r="B186" i="1" s="1"/>
  <c r="B38" i="1"/>
  <c r="B201" i="1" s="1"/>
  <c r="B14" i="1"/>
  <c r="B177" i="1" s="1"/>
  <c r="B13" i="1"/>
  <c r="B176" i="1" s="1"/>
  <c r="B12" i="1"/>
  <c r="B32" i="1"/>
  <c r="B195" i="1" s="1"/>
  <c r="B65" i="1"/>
  <c r="B228" i="1" s="1"/>
  <c r="B29" i="1"/>
  <c r="B192" i="1" s="1"/>
  <c r="B33" i="1"/>
  <c r="B196" i="1" s="1"/>
  <c r="F19" i="1"/>
  <c r="F182" i="1" s="1"/>
  <c r="F66" i="1"/>
  <c r="F229" i="1" s="1"/>
  <c r="F16" i="1"/>
  <c r="F179" i="1" s="1"/>
  <c r="F47" i="1"/>
  <c r="F210" i="1" s="1"/>
  <c r="F27" i="1"/>
  <c r="F190" i="1" s="1"/>
  <c r="F61" i="1"/>
  <c r="F70" i="1"/>
  <c r="F233" i="1" s="1"/>
  <c r="F72" i="1"/>
  <c r="F235" i="1" s="1"/>
  <c r="F36" i="1"/>
  <c r="F199" i="1" s="1"/>
  <c r="F21" i="1"/>
  <c r="F184" i="1" s="1"/>
  <c r="F67" i="1"/>
  <c r="F230" i="1" s="1"/>
  <c r="F24" i="1"/>
  <c r="F187" i="1" s="1"/>
  <c r="F33" i="1"/>
  <c r="F196" i="1" s="1"/>
  <c r="F34" i="1"/>
  <c r="F197" i="1" s="1"/>
  <c r="F32" i="1"/>
  <c r="F195" i="1" s="1"/>
  <c r="F26" i="1"/>
  <c r="F189" i="1" s="1"/>
  <c r="F59" i="1"/>
  <c r="F222" i="1" s="1"/>
  <c r="F62" i="1"/>
  <c r="F225" i="1" s="1"/>
  <c r="F12" i="1"/>
  <c r="F23" i="1"/>
  <c r="F186" i="1" s="1"/>
  <c r="F25" i="1"/>
  <c r="F188" i="1" s="1"/>
  <c r="F45" i="1"/>
  <c r="F208" i="1" s="1"/>
  <c r="F64" i="1"/>
  <c r="F46" i="1"/>
  <c r="F209" i="1" s="1"/>
  <c r="F30" i="1"/>
  <c r="F193" i="1" s="1"/>
  <c r="F29" i="1"/>
  <c r="F192" i="1" s="1"/>
  <c r="F51" i="1"/>
  <c r="F214" i="1" s="1"/>
  <c r="F28" i="1"/>
  <c r="F191" i="1" s="1"/>
  <c r="F65" i="1"/>
  <c r="F228" i="1" s="1"/>
  <c r="F31" i="1"/>
  <c r="F194" i="1" s="1"/>
  <c r="F71" i="1"/>
  <c r="F234" i="1" s="1"/>
  <c r="F13" i="1"/>
  <c r="F176" i="1" s="1"/>
  <c r="F14" i="1"/>
  <c r="F177" i="1" s="1"/>
  <c r="F38" i="1"/>
  <c r="F201" i="1" s="1"/>
  <c r="F57" i="1"/>
  <c r="F220" i="1" s="1"/>
  <c r="F53" i="1"/>
  <c r="F216" i="1" s="1"/>
  <c r="F18" i="1"/>
  <c r="F181" i="1" s="1"/>
  <c r="F20" i="1"/>
  <c r="F183" i="1" s="1"/>
  <c r="F40" i="1"/>
  <c r="F203" i="1" s="1"/>
  <c r="F15" i="1"/>
  <c r="F178" i="1" s="1"/>
  <c r="F17" i="1"/>
  <c r="F180" i="1" s="1"/>
  <c r="F44" i="1"/>
  <c r="F50" i="1"/>
  <c r="D14" i="1"/>
  <c r="D177" i="1" s="1"/>
  <c r="D51" i="1"/>
  <c r="D214" i="1" s="1"/>
  <c r="D30" i="1"/>
  <c r="D193" i="1" s="1"/>
  <c r="D70" i="1"/>
  <c r="D233" i="1" s="1"/>
  <c r="D44" i="1"/>
  <c r="D17" i="1"/>
  <c r="D180" i="1" s="1"/>
  <c r="D47" i="1"/>
  <c r="D210" i="1" s="1"/>
  <c r="D59" i="1"/>
  <c r="D222" i="1" s="1"/>
  <c r="D31" i="1"/>
  <c r="D194" i="1" s="1"/>
  <c r="D68" i="1"/>
  <c r="D231" i="1" s="1"/>
  <c r="D71" i="1"/>
  <c r="D234" i="1" s="1"/>
  <c r="D45" i="1"/>
  <c r="D208" i="1" s="1"/>
  <c r="D23" i="1"/>
  <c r="D186" i="1" s="1"/>
  <c r="D66" i="1"/>
  <c r="D229" i="1" s="1"/>
  <c r="D15" i="1"/>
  <c r="D178" i="1" s="1"/>
  <c r="D18" i="1"/>
  <c r="D181" i="1" s="1"/>
  <c r="D28" i="1"/>
  <c r="D191" i="1" s="1"/>
  <c r="D16" i="1"/>
  <c r="D179" i="1" s="1"/>
  <c r="D46" i="1"/>
  <c r="D209" i="1" s="1"/>
  <c r="D38" i="1"/>
  <c r="D201" i="1" s="1"/>
  <c r="D32" i="1"/>
  <c r="D195" i="1" s="1"/>
  <c r="D67" i="1"/>
  <c r="D230" i="1" s="1"/>
  <c r="D36" i="1"/>
  <c r="D199" i="1" s="1"/>
  <c r="D13" i="1"/>
  <c r="D176" i="1" s="1"/>
  <c r="D61" i="1"/>
  <c r="D29" i="1"/>
  <c r="D192" i="1" s="1"/>
  <c r="D33" i="1"/>
  <c r="D196" i="1" s="1"/>
  <c r="D19" i="1"/>
  <c r="D182" i="1" s="1"/>
  <c r="D53" i="1"/>
  <c r="D216" i="1" s="1"/>
  <c r="D69" i="1"/>
  <c r="D232" i="1" s="1"/>
  <c r="D12" i="1"/>
  <c r="D25" i="1"/>
  <c r="D188" i="1" s="1"/>
  <c r="D62" i="1"/>
  <c r="D225" i="1" s="1"/>
  <c r="D27" i="1"/>
  <c r="D190" i="1" s="1"/>
  <c r="D40" i="1"/>
  <c r="D203" i="1" s="1"/>
  <c r="D20" i="1"/>
  <c r="D183" i="1" s="1"/>
  <c r="D26" i="1"/>
  <c r="D189" i="1" s="1"/>
  <c r="D24" i="1"/>
  <c r="D187" i="1" s="1"/>
  <c r="D65" i="1"/>
  <c r="D228" i="1" s="1"/>
  <c r="D57" i="1"/>
  <c r="D220" i="1" s="1"/>
  <c r="D64" i="1"/>
  <c r="D50" i="1"/>
  <c r="G67" i="1"/>
  <c r="G230" i="1" s="1"/>
  <c r="G20" i="1"/>
  <c r="G183" i="1" s="1"/>
  <c r="G72" i="1"/>
  <c r="G235" i="1" s="1"/>
  <c r="G15" i="1"/>
  <c r="G178" i="1" s="1"/>
  <c r="G64" i="1"/>
  <c r="G40" i="1"/>
  <c r="G203" i="1" s="1"/>
  <c r="G27" i="1"/>
  <c r="G190" i="1" s="1"/>
  <c r="G50" i="1"/>
  <c r="G28" i="1"/>
  <c r="G191" i="1" s="1"/>
  <c r="G23" i="1"/>
  <c r="G186" i="1" s="1"/>
  <c r="G70" i="1"/>
  <c r="G233" i="1" s="1"/>
  <c r="G57" i="1"/>
  <c r="G220" i="1" s="1"/>
  <c r="G66" i="1"/>
  <c r="G229" i="1" s="1"/>
  <c r="G30" i="1"/>
  <c r="G193" i="1" s="1"/>
  <c r="G17" i="1"/>
  <c r="G180" i="1" s="1"/>
  <c r="G21" i="1"/>
  <c r="G184" i="1" s="1"/>
  <c r="G29" i="1"/>
  <c r="G192" i="1" s="1"/>
  <c r="G47" i="1"/>
  <c r="G210" i="1" s="1"/>
  <c r="G35" i="1"/>
  <c r="G198" i="1" s="1"/>
  <c r="G31" i="1"/>
  <c r="G194" i="1" s="1"/>
  <c r="G62" i="1"/>
  <c r="G225" i="1" s="1"/>
  <c r="G71" i="1"/>
  <c r="G234" i="1" s="1"/>
  <c r="G19" i="1"/>
  <c r="G182" i="1" s="1"/>
  <c r="G22" i="1"/>
  <c r="G185" i="1" s="1"/>
  <c r="G26" i="1"/>
  <c r="G189" i="1" s="1"/>
  <c r="G34" i="1"/>
  <c r="G197" i="1" s="1"/>
  <c r="G25" i="1"/>
  <c r="G188" i="1" s="1"/>
  <c r="G18" i="1"/>
  <c r="G181" i="1" s="1"/>
  <c r="G59" i="1"/>
  <c r="G222" i="1" s="1"/>
  <c r="G16" i="1"/>
  <c r="G179" i="1" s="1"/>
  <c r="G61" i="1"/>
  <c r="G44" i="1"/>
  <c r="G51" i="1"/>
  <c r="G214" i="1" s="1"/>
  <c r="G32" i="1"/>
  <c r="G195" i="1" s="1"/>
  <c r="G53" i="1"/>
  <c r="G216" i="1" s="1"/>
  <c r="G65" i="1"/>
  <c r="G228" i="1" s="1"/>
  <c r="G45" i="1"/>
  <c r="G208" i="1" s="1"/>
  <c r="G24" i="1"/>
  <c r="G187" i="1" s="1"/>
  <c r="G33" i="1"/>
  <c r="G196" i="1" s="1"/>
  <c r="G14" i="1"/>
  <c r="G177" i="1" s="1"/>
  <c r="G12" i="1"/>
  <c r="G46" i="1"/>
  <c r="G209" i="1" s="1"/>
  <c r="G38" i="1"/>
  <c r="G201" i="1" s="1"/>
  <c r="G13" i="1"/>
  <c r="G176" i="1" s="1"/>
  <c r="G36" i="1"/>
  <c r="G199" i="1" s="1"/>
  <c r="G207" i="1" l="1"/>
  <c r="G206" i="1" s="1"/>
  <c r="G43" i="1"/>
  <c r="G49" i="1"/>
  <c r="G213" i="1"/>
  <c r="G212" i="1" s="1"/>
  <c r="D213" i="1"/>
  <c r="D212" i="1" s="1"/>
  <c r="D49" i="1"/>
  <c r="C63" i="1"/>
  <c r="C227" i="1"/>
  <c r="C226" i="1" s="1"/>
  <c r="E175" i="1"/>
  <c r="E174" i="1" s="1"/>
  <c r="E11" i="1"/>
  <c r="E60" i="1"/>
  <c r="E224" i="1"/>
  <c r="E223" i="1" s="1"/>
  <c r="G60" i="1"/>
  <c r="G224" i="1"/>
  <c r="G223" i="1" s="1"/>
  <c r="D63" i="1"/>
  <c r="D227" i="1"/>
  <c r="D226" i="1" s="1"/>
  <c r="D60" i="1"/>
  <c r="D224" i="1"/>
  <c r="D223" i="1" s="1"/>
  <c r="D43" i="1"/>
  <c r="D42" i="1" s="1"/>
  <c r="D207" i="1"/>
  <c r="D206" i="1" s="1"/>
  <c r="B175" i="1"/>
  <c r="B174" i="1" s="1"/>
  <c r="B11" i="1"/>
  <c r="B43" i="1"/>
  <c r="B207" i="1"/>
  <c r="B206" i="1" s="1"/>
  <c r="H63" i="1"/>
  <c r="H227" i="1"/>
  <c r="H226" i="1" s="1"/>
  <c r="H49" i="1"/>
  <c r="H213" i="1"/>
  <c r="H212" i="1" s="1"/>
  <c r="F49" i="1"/>
  <c r="F213" i="1"/>
  <c r="F212" i="1" s="1"/>
  <c r="F63" i="1"/>
  <c r="F227" i="1"/>
  <c r="F226" i="1" s="1"/>
  <c r="F175" i="1"/>
  <c r="F174" i="1" s="1"/>
  <c r="F11" i="1"/>
  <c r="B60" i="1"/>
  <c r="B224" i="1"/>
  <c r="B223" i="1" s="1"/>
  <c r="B49" i="1"/>
  <c r="B213" i="1"/>
  <c r="B212" i="1" s="1"/>
  <c r="B227" i="1"/>
  <c r="B226" i="1" s="1"/>
  <c r="B63" i="1"/>
  <c r="H60" i="1"/>
  <c r="H224" i="1"/>
  <c r="H223" i="1" s="1"/>
  <c r="C207" i="1"/>
  <c r="C206" i="1" s="1"/>
  <c r="C43" i="1"/>
  <c r="C224" i="1"/>
  <c r="C223" i="1" s="1"/>
  <c r="C60" i="1"/>
  <c r="C175" i="1"/>
  <c r="C174" i="1" s="1"/>
  <c r="C11" i="1"/>
  <c r="E207" i="1"/>
  <c r="E206" i="1" s="1"/>
  <c r="E43" i="1"/>
  <c r="G11" i="1"/>
  <c r="G175" i="1"/>
  <c r="G174" i="1" s="1"/>
  <c r="G63" i="1"/>
  <c r="G227" i="1"/>
  <c r="G226" i="1" s="1"/>
  <c r="D11" i="1"/>
  <c r="D175" i="1"/>
  <c r="D174" i="1" s="1"/>
  <c r="F207" i="1"/>
  <c r="F206" i="1" s="1"/>
  <c r="F205" i="1" s="1"/>
  <c r="F43" i="1"/>
  <c r="F42" i="1" s="1"/>
  <c r="F60" i="1"/>
  <c r="F224" i="1"/>
  <c r="F223" i="1" s="1"/>
  <c r="H11" i="1"/>
  <c r="H175" i="1"/>
  <c r="H174" i="1" s="1"/>
  <c r="H207" i="1"/>
  <c r="H206" i="1" s="1"/>
  <c r="H205" i="1" s="1"/>
  <c r="H43" i="1"/>
  <c r="C213" i="1"/>
  <c r="C212" i="1" s="1"/>
  <c r="C49" i="1"/>
  <c r="E49" i="1"/>
  <c r="E213" i="1"/>
  <c r="E212" i="1" s="1"/>
  <c r="E63" i="1"/>
  <c r="E227" i="1"/>
  <c r="E226" i="1" s="1"/>
  <c r="B205" i="1" l="1"/>
  <c r="D205" i="1"/>
  <c r="H42" i="1"/>
  <c r="D10" i="1"/>
  <c r="D56" i="1" s="1"/>
  <c r="D55" i="1"/>
  <c r="G55" i="1"/>
  <c r="G10" i="1"/>
  <c r="C10" i="1"/>
  <c r="C55" i="1"/>
  <c r="C42" i="1"/>
  <c r="H218" i="1"/>
  <c r="H173" i="1"/>
  <c r="H219" i="1" s="1"/>
  <c r="C218" i="1"/>
  <c r="C173" i="1"/>
  <c r="C205" i="1"/>
  <c r="B42" i="1"/>
  <c r="H10" i="1"/>
  <c r="H56" i="1" s="1"/>
  <c r="H55" i="1"/>
  <c r="E42" i="1"/>
  <c r="F55" i="1"/>
  <c r="F10" i="1"/>
  <c r="F56" i="1" s="1"/>
  <c r="B10" i="1"/>
  <c r="B55" i="1"/>
  <c r="E10" i="1"/>
  <c r="E55" i="1"/>
  <c r="G42" i="1"/>
  <c r="D218" i="1"/>
  <c r="D173" i="1"/>
  <c r="D219" i="1" s="1"/>
  <c r="G173" i="1"/>
  <c r="G218" i="1"/>
  <c r="E205" i="1"/>
  <c r="F173" i="1"/>
  <c r="F219" i="1" s="1"/>
  <c r="F218" i="1"/>
  <c r="B173" i="1"/>
  <c r="B219" i="1" s="1"/>
  <c r="B218" i="1"/>
  <c r="E173" i="1"/>
  <c r="E218" i="1"/>
  <c r="G205" i="1"/>
  <c r="B56" i="1" l="1"/>
  <c r="G56" i="1"/>
  <c r="C219" i="1"/>
  <c r="G219" i="1"/>
  <c r="E219" i="1"/>
  <c r="E56" i="1"/>
  <c r="C56" i="1"/>
</calcChain>
</file>

<file path=xl/sharedStrings.xml><?xml version="1.0" encoding="utf-8"?>
<sst xmlns="http://schemas.openxmlformats.org/spreadsheetml/2006/main" count="212" uniqueCount="72">
  <si>
    <t>Exchange rates (EC$ per SRD)</t>
  </si>
  <si>
    <t>SURINAME</t>
  </si>
  <si>
    <t>Summary of Central Government Operations</t>
  </si>
  <si>
    <t>Millions of Eastern Caribbean dollars (EC$ Mn.)</t>
  </si>
  <si>
    <t>ACCOUNTS</t>
  </si>
  <si>
    <t>TOTAL REVENUE AND GRANTS (1+2+3)</t>
  </si>
  <si>
    <t>1. Current Revenue</t>
  </si>
  <si>
    <t>Tax Revenue</t>
  </si>
  <si>
    <t>Direct Taxes</t>
  </si>
  <si>
    <t>Corporate Tax</t>
  </si>
  <si>
    <t>Wage Tax</t>
  </si>
  <si>
    <t>Wealth Tax (inheritance, property tax)</t>
  </si>
  <si>
    <t>Dividend tax</t>
  </si>
  <si>
    <t>Rental Value Tax</t>
  </si>
  <si>
    <t>Casino Tax</t>
  </si>
  <si>
    <t>Lottery Tax</t>
  </si>
  <si>
    <t>Other direct taxes</t>
  </si>
  <si>
    <r>
      <t xml:space="preserve">Statistical discrepancy ODB </t>
    </r>
    <r>
      <rPr>
        <vertAlign val="superscript"/>
        <sz val="10"/>
        <color indexed="8"/>
        <rFont val="Arial"/>
        <family val="2"/>
      </rPr>
      <t>1/</t>
    </r>
  </si>
  <si>
    <t>Indirect Taxes</t>
  </si>
  <si>
    <t>Import Duties</t>
  </si>
  <si>
    <t>Statistical fees and consent rights</t>
  </si>
  <si>
    <t>Excise on alcohol free drinks</t>
  </si>
  <si>
    <t>Excise on alcohol</t>
  </si>
  <si>
    <t>Excise on beer</t>
  </si>
  <si>
    <t>Excise on tobacco and cigareetes</t>
  </si>
  <si>
    <t>Wood export tax</t>
  </si>
  <si>
    <t>Public entertainment tax</t>
  </si>
  <si>
    <t>Fuel Tax</t>
  </si>
  <si>
    <t>Sales Tax</t>
  </si>
  <si>
    <t>Other indirect taxes</t>
  </si>
  <si>
    <r>
      <t xml:space="preserve">Statistical discrepancy OIA </t>
    </r>
    <r>
      <rPr>
        <vertAlign val="superscript"/>
        <sz val="10"/>
        <color indexed="8"/>
        <rFont val="Arial"/>
        <family val="2"/>
      </rPr>
      <t>2/</t>
    </r>
  </si>
  <si>
    <t>Non Tax Revenue</t>
  </si>
  <si>
    <t>2. Capital Revenue</t>
  </si>
  <si>
    <t xml:space="preserve">3. Grants </t>
  </si>
  <si>
    <t>TOTAL EXPENDITURE AND NET LENDING (4+5)</t>
  </si>
  <si>
    <t>4. Current expenditure</t>
  </si>
  <si>
    <t xml:space="preserve">Wages and Salaries </t>
  </si>
  <si>
    <t xml:space="preserve">Other Goods and services </t>
  </si>
  <si>
    <t>Subsidies and Transfers</t>
  </si>
  <si>
    <t xml:space="preserve">Interest </t>
  </si>
  <si>
    <t>5. Capital Expenditure and Net Lending</t>
  </si>
  <si>
    <t xml:space="preserve">Capital </t>
  </si>
  <si>
    <t xml:space="preserve">Net lending </t>
  </si>
  <si>
    <t>Other/Statistical Discrepancy</t>
  </si>
  <si>
    <t>CURRENT ACCOUNT BALANCE (1-4)</t>
  </si>
  <si>
    <t>PRIMARY BALANCE</t>
  </si>
  <si>
    <t>OVERALL BALANCE</t>
  </si>
  <si>
    <t>FINANCING</t>
  </si>
  <si>
    <t xml:space="preserve">External (net) </t>
  </si>
  <si>
    <t>Disbursements</t>
  </si>
  <si>
    <t xml:space="preserve">Less: Amortization </t>
  </si>
  <si>
    <t xml:space="preserve">Domestic (net) </t>
  </si>
  <si>
    <r>
      <t>Central Bank of Suriname</t>
    </r>
    <r>
      <rPr>
        <vertAlign val="superscript"/>
        <sz val="10"/>
        <color indexed="8"/>
        <rFont val="Arial"/>
        <family val="2"/>
      </rPr>
      <t xml:space="preserve"> 3/ </t>
    </r>
  </si>
  <si>
    <t>Claims on government</t>
  </si>
  <si>
    <t>Liabilities to government</t>
  </si>
  <si>
    <r>
      <t xml:space="preserve">Other depository corporations </t>
    </r>
    <r>
      <rPr>
        <vertAlign val="superscript"/>
        <sz val="10"/>
        <color indexed="8"/>
        <rFont val="Arial"/>
        <family val="2"/>
      </rPr>
      <t>3/</t>
    </r>
    <r>
      <rPr>
        <sz val="10"/>
        <color indexed="8"/>
        <rFont val="Arial"/>
        <family val="2"/>
      </rPr>
      <t xml:space="preserve"> </t>
    </r>
  </si>
  <si>
    <t>Other financial corporations</t>
  </si>
  <si>
    <t>Non financial corporations</t>
  </si>
  <si>
    <t>Net Equity Acquisition</t>
  </si>
  <si>
    <t>Notes:</t>
  </si>
  <si>
    <r>
      <rPr>
        <i/>
        <vertAlign val="superscript"/>
        <sz val="10"/>
        <rFont val="Arial"/>
        <family val="2"/>
      </rPr>
      <t>P</t>
    </r>
    <r>
      <rPr>
        <i/>
        <sz val="10"/>
        <rFont val="Arial"/>
        <family val="2"/>
      </rPr>
      <t xml:space="preserve"> Preliminary data </t>
    </r>
  </si>
  <si>
    <r>
      <t xml:space="preserve">1/ </t>
    </r>
    <r>
      <rPr>
        <i/>
        <sz val="10"/>
        <rFont val="Arial"/>
        <family val="2"/>
      </rPr>
      <t>Caused by the difference between cash receipts and administrative bookings of the Receiver of Direct Taxes (Ontvanger der Directe Belastingen/ODB)</t>
    </r>
  </si>
  <si>
    <r>
      <t xml:space="preserve">2/ </t>
    </r>
    <r>
      <rPr>
        <i/>
        <sz val="10"/>
        <rFont val="Arial"/>
        <family val="2"/>
      </rPr>
      <t>Caused by the difference between cash receipts and administrative bookings of the Receiver of Import Duties and Excises (Ontvanger der Invoerrechten en Accijnzen/OIA)</t>
    </r>
  </si>
  <si>
    <r>
      <t xml:space="preserve">3/ </t>
    </r>
    <r>
      <rPr>
        <i/>
        <sz val="10"/>
        <rFont val="Arial"/>
        <family val="2"/>
      </rPr>
      <t xml:space="preserve">Data from the balance sheets of the Central Bank of Suriname and other depository corporations </t>
    </r>
  </si>
  <si>
    <t>Source:</t>
  </si>
  <si>
    <t>From 2012: Ministry of Finance website (http://www.gov.sr/ministerie-van-financi%C3%ABn/data.aspx)</t>
  </si>
  <si>
    <t>Millions of Suriname dollars (SRD)</t>
  </si>
  <si>
    <t xml:space="preserve"> </t>
  </si>
  <si>
    <t>…</t>
  </si>
  <si>
    <t>Net Acquisition (-) Financial Assets</t>
  </si>
  <si>
    <t>Millions of United States dollars</t>
  </si>
  <si>
    <t xml:space="preserve">Central Bank of Suriname's web 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</si>
</sst>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_(* #,##0.0_);_(* \(#,##0.0\);_(* &quot;-&quot;??_);_(@_)"/>
    <numFmt numFmtId="166" formatCode="0.0"/>
    <numFmt numFmtId="167" formatCode="_(* #,##0.0000_);_(* \(#,##0.00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0"/>
      <name val="Arial MT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name val="Arial MT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14" fontId="5" fillId="0" borderId="0" xfId="0" applyNumberFormat="1" applyFont="1" applyFill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2" applyFont="1" applyAlignment="1">
      <alignment horizontal="right"/>
    </xf>
    <xf numFmtId="0" fontId="7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 wrapText="1"/>
    </xf>
    <xf numFmtId="0" fontId="8" fillId="0" borderId="0" xfId="2" applyFont="1" applyBorder="1" applyAlignment="1">
      <alignment vertical="top" wrapText="1"/>
    </xf>
    <xf numFmtId="0" fontId="7" fillId="0" borderId="0" xfId="2" applyFont="1" applyBorder="1"/>
    <xf numFmtId="165" fontId="8" fillId="0" borderId="0" xfId="2" applyNumberFormat="1" applyFont="1" applyBorder="1" applyAlignment="1">
      <alignment wrapText="1"/>
    </xf>
    <xf numFmtId="0" fontId="8" fillId="0" borderId="0" xfId="2" applyFont="1" applyBorder="1" applyAlignment="1">
      <alignment horizontal="left" wrapText="1" indent="1"/>
    </xf>
    <xf numFmtId="165" fontId="8" fillId="0" borderId="0" xfId="3" applyNumberFormat="1" applyFont="1" applyBorder="1" applyAlignment="1">
      <alignment horizontal="right"/>
    </xf>
    <xf numFmtId="0" fontId="8" fillId="0" borderId="0" xfId="2" applyFont="1" applyBorder="1" applyAlignment="1">
      <alignment horizontal="left" wrapText="1" indent="4"/>
    </xf>
    <xf numFmtId="165" fontId="8" fillId="0" borderId="0" xfId="3" applyNumberFormat="1" applyFont="1" applyBorder="1" applyAlignment="1">
      <alignment horizontal="right" vertical="top"/>
    </xf>
    <xf numFmtId="0" fontId="10" fillId="0" borderId="0" xfId="2" applyFont="1" applyBorder="1" applyAlignment="1">
      <alignment horizontal="left" wrapText="1" indent="5"/>
    </xf>
    <xf numFmtId="165" fontId="9" fillId="0" borderId="0" xfId="3" applyNumberFormat="1" applyFont="1" applyBorder="1" applyAlignment="1">
      <alignment horizontal="right" vertical="top"/>
    </xf>
    <xf numFmtId="0" fontId="9" fillId="0" borderId="0" xfId="2" applyFont="1" applyBorder="1" applyAlignment="1">
      <alignment horizontal="left" wrapText="1" indent="7"/>
    </xf>
    <xf numFmtId="166" fontId="9" fillId="2" borderId="0" xfId="3" applyNumberFormat="1" applyFont="1" applyFill="1" applyBorder="1" applyAlignment="1">
      <alignment horizontal="right" vertical="top"/>
    </xf>
    <xf numFmtId="165" fontId="4" fillId="0" borderId="0" xfId="2" applyNumberFormat="1" applyFont="1"/>
    <xf numFmtId="165" fontId="8" fillId="0" borderId="0" xfId="3" applyNumberFormat="1" applyFont="1" applyFill="1" applyBorder="1" applyAlignment="1">
      <alignment horizontal="right" vertical="top"/>
    </xf>
    <xf numFmtId="0" fontId="9" fillId="0" borderId="0" xfId="2" applyFont="1" applyBorder="1" applyAlignment="1">
      <alignment horizontal="left" wrapText="1" indent="3"/>
    </xf>
    <xf numFmtId="0" fontId="8" fillId="0" borderId="0" xfId="2" applyFont="1" applyBorder="1" applyAlignment="1">
      <alignment horizontal="left" vertical="top" wrapText="1" indent="1"/>
    </xf>
    <xf numFmtId="165" fontId="6" fillId="0" borderId="0" xfId="2" applyNumberFormat="1" applyFont="1"/>
    <xf numFmtId="165" fontId="8" fillId="0" borderId="0" xfId="3" applyNumberFormat="1" applyFont="1" applyFill="1" applyBorder="1" applyAlignment="1">
      <alignment vertical="top"/>
    </xf>
    <xf numFmtId="165" fontId="8" fillId="0" borderId="0" xfId="3" applyNumberFormat="1" applyFont="1" applyFill="1" applyBorder="1" applyAlignment="1">
      <alignment horizontal="right"/>
    </xf>
    <xf numFmtId="0" fontId="9" fillId="0" borderId="0" xfId="2" applyFont="1" applyBorder="1" applyAlignment="1">
      <alignment horizontal="left" vertical="top" wrapText="1" indent="5"/>
    </xf>
    <xf numFmtId="0" fontId="9" fillId="0" borderId="0" xfId="2" applyFont="1" applyBorder="1" applyAlignment="1">
      <alignment horizontal="left" wrapText="1" indent="5"/>
    </xf>
    <xf numFmtId="0" fontId="5" fillId="0" borderId="0" xfId="0" applyFont="1" applyBorder="1" applyAlignment="1">
      <alignment horizontal="left" indent="1"/>
    </xf>
    <xf numFmtId="0" fontId="8" fillId="0" borderId="0" xfId="2" applyFont="1" applyBorder="1" applyAlignment="1">
      <alignment horizontal="left" vertical="top" wrapText="1" indent="2"/>
    </xf>
    <xf numFmtId="0" fontId="8" fillId="0" borderId="0" xfId="2" applyFont="1" applyBorder="1" applyAlignment="1">
      <alignment horizontal="left" vertical="top" wrapText="1"/>
    </xf>
    <xf numFmtId="0" fontId="5" fillId="0" borderId="0" xfId="0" applyFont="1" applyBorder="1"/>
    <xf numFmtId="165" fontId="5" fillId="0" borderId="0" xfId="1" applyNumberFormat="1" applyFont="1" applyFill="1" applyBorder="1"/>
    <xf numFmtId="165" fontId="8" fillId="0" borderId="0" xfId="3" applyNumberFormat="1" applyFont="1" applyFill="1" applyAlignment="1">
      <alignment horizontal="right"/>
    </xf>
    <xf numFmtId="0" fontId="8" fillId="0" borderId="0" xfId="2" applyFont="1" applyBorder="1" applyAlignment="1">
      <alignment horizontal="left" wrapText="1"/>
    </xf>
    <xf numFmtId="165" fontId="8" fillId="0" borderId="0" xfId="3" applyNumberFormat="1" applyFont="1" applyFill="1" applyBorder="1" applyAlignment="1"/>
    <xf numFmtId="165" fontId="8" fillId="0" borderId="0" xfId="3" applyNumberFormat="1" applyFont="1" applyFill="1" applyBorder="1" applyAlignment="1">
      <alignment vertical="center"/>
    </xf>
    <xf numFmtId="0" fontId="4" fillId="0" borderId="0" xfId="2" applyFont="1" applyAlignment="1">
      <alignment vertical="center"/>
    </xf>
    <xf numFmtId="165" fontId="8" fillId="0" borderId="0" xfId="3" applyNumberFormat="1" applyFont="1" applyBorder="1" applyAlignment="1">
      <alignment vertical="top"/>
    </xf>
    <xf numFmtId="0" fontId="9" fillId="0" borderId="0" xfId="2" applyFont="1" applyBorder="1" applyAlignment="1">
      <alignment horizontal="left" vertical="top" wrapText="1" indent="2"/>
    </xf>
    <xf numFmtId="165" fontId="6" fillId="0" borderId="0" xfId="3" applyNumberFormat="1" applyFont="1" applyBorder="1" applyAlignment="1">
      <alignment vertical="top"/>
    </xf>
    <xf numFmtId="0" fontId="9" fillId="0" borderId="0" xfId="2" applyFont="1" applyBorder="1" applyAlignment="1">
      <alignment horizontal="left" vertical="top" wrapText="1" indent="3"/>
    </xf>
    <xf numFmtId="165" fontId="4" fillId="0" borderId="0" xfId="2" applyNumberFormat="1" applyFont="1" applyAlignment="1">
      <alignment horizontal="right"/>
    </xf>
    <xf numFmtId="166" fontId="9" fillId="2" borderId="0" xfId="3" applyNumberFormat="1" applyFont="1" applyFill="1" applyBorder="1" applyAlignment="1">
      <alignment vertical="top"/>
    </xf>
    <xf numFmtId="0" fontId="12" fillId="0" borderId="2" xfId="2" applyFont="1" applyBorder="1"/>
    <xf numFmtId="0" fontId="4" fillId="0" borderId="2" xfId="2" applyFont="1" applyBorder="1"/>
    <xf numFmtId="0" fontId="12" fillId="0" borderId="0" xfId="2" applyFont="1"/>
    <xf numFmtId="0" fontId="13" fillId="0" borderId="0" xfId="2" applyFont="1" applyAlignment="1">
      <alignment horizontal="justify"/>
    </xf>
    <xf numFmtId="0" fontId="14" fillId="0" borderId="0" xfId="2" applyFont="1"/>
    <xf numFmtId="0" fontId="13" fillId="0" borderId="0" xfId="2" applyFont="1"/>
    <xf numFmtId="0" fontId="4" fillId="0" borderId="0" xfId="2" applyFont="1" applyBorder="1"/>
    <xf numFmtId="165" fontId="13" fillId="0" borderId="0" xfId="2" applyNumberFormat="1" applyFont="1"/>
    <xf numFmtId="0" fontId="12" fillId="0" borderId="3" xfId="2" applyFont="1" applyBorder="1"/>
    <xf numFmtId="0" fontId="4" fillId="0" borderId="3" xfId="2" applyFont="1" applyBorder="1"/>
    <xf numFmtId="167" fontId="4" fillId="0" borderId="0" xfId="1" applyNumberFormat="1" applyFont="1"/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abSelected="1" showRuler="0" topLeftCell="A2" workbookViewId="0">
      <selection activeCell="G14" sqref="G14"/>
    </sheetView>
  </sheetViews>
  <sheetFormatPr defaultRowHeight="12.75"/>
  <cols>
    <col min="1" max="1" width="43.7109375" style="3" customWidth="1"/>
    <col min="2" max="8" width="10.85546875" style="3" customWidth="1"/>
    <col min="9" max="203" width="9.140625" style="3"/>
    <col min="204" max="204" width="36.28515625" style="3" customWidth="1"/>
    <col min="205" max="212" width="9.140625" style="3"/>
    <col min="213" max="213" width="45.7109375" style="3" customWidth="1"/>
    <col min="214" max="216" width="9.140625" style="3"/>
    <col min="217" max="217" width="12" style="3" bestFit="1" customWidth="1"/>
    <col min="218" max="219" width="9.140625" style="3"/>
    <col min="220" max="220" width="13.7109375" style="3" customWidth="1"/>
    <col min="221" max="459" width="9.140625" style="3"/>
    <col min="460" max="460" width="36.28515625" style="3" customWidth="1"/>
    <col min="461" max="468" width="9.140625" style="3"/>
    <col min="469" max="469" width="45.7109375" style="3" customWidth="1"/>
    <col min="470" max="472" width="9.140625" style="3"/>
    <col min="473" max="473" width="12" style="3" bestFit="1" customWidth="1"/>
    <col min="474" max="475" width="9.140625" style="3"/>
    <col min="476" max="476" width="13.7109375" style="3" customWidth="1"/>
    <col min="477" max="715" width="9.140625" style="3"/>
    <col min="716" max="716" width="36.28515625" style="3" customWidth="1"/>
    <col min="717" max="724" width="9.140625" style="3"/>
    <col min="725" max="725" width="45.7109375" style="3" customWidth="1"/>
    <col min="726" max="728" width="9.140625" style="3"/>
    <col min="729" max="729" width="12" style="3" bestFit="1" customWidth="1"/>
    <col min="730" max="731" width="9.140625" style="3"/>
    <col min="732" max="732" width="13.7109375" style="3" customWidth="1"/>
    <col min="733" max="971" width="9.140625" style="3"/>
    <col min="972" max="972" width="36.28515625" style="3" customWidth="1"/>
    <col min="973" max="980" width="9.140625" style="3"/>
    <col min="981" max="981" width="45.7109375" style="3" customWidth="1"/>
    <col min="982" max="984" width="9.140625" style="3"/>
    <col min="985" max="985" width="12" style="3" bestFit="1" customWidth="1"/>
    <col min="986" max="987" width="9.140625" style="3"/>
    <col min="988" max="988" width="13.7109375" style="3" customWidth="1"/>
    <col min="989" max="1227" width="9.140625" style="3"/>
    <col min="1228" max="1228" width="36.28515625" style="3" customWidth="1"/>
    <col min="1229" max="1236" width="9.140625" style="3"/>
    <col min="1237" max="1237" width="45.7109375" style="3" customWidth="1"/>
    <col min="1238" max="1240" width="9.140625" style="3"/>
    <col min="1241" max="1241" width="12" style="3" bestFit="1" customWidth="1"/>
    <col min="1242" max="1243" width="9.140625" style="3"/>
    <col min="1244" max="1244" width="13.7109375" style="3" customWidth="1"/>
    <col min="1245" max="1483" width="9.140625" style="3"/>
    <col min="1484" max="1484" width="36.28515625" style="3" customWidth="1"/>
    <col min="1485" max="1492" width="9.140625" style="3"/>
    <col min="1493" max="1493" width="45.7109375" style="3" customWidth="1"/>
    <col min="1494" max="1496" width="9.140625" style="3"/>
    <col min="1497" max="1497" width="12" style="3" bestFit="1" customWidth="1"/>
    <col min="1498" max="1499" width="9.140625" style="3"/>
    <col min="1500" max="1500" width="13.7109375" style="3" customWidth="1"/>
    <col min="1501" max="1739" width="9.140625" style="3"/>
    <col min="1740" max="1740" width="36.28515625" style="3" customWidth="1"/>
    <col min="1741" max="1748" width="9.140625" style="3"/>
    <col min="1749" max="1749" width="45.7109375" style="3" customWidth="1"/>
    <col min="1750" max="1752" width="9.140625" style="3"/>
    <col min="1753" max="1753" width="12" style="3" bestFit="1" customWidth="1"/>
    <col min="1754" max="1755" width="9.140625" style="3"/>
    <col min="1756" max="1756" width="13.7109375" style="3" customWidth="1"/>
    <col min="1757" max="1995" width="9.140625" style="3"/>
    <col min="1996" max="1996" width="36.28515625" style="3" customWidth="1"/>
    <col min="1997" max="2004" width="9.140625" style="3"/>
    <col min="2005" max="2005" width="45.7109375" style="3" customWidth="1"/>
    <col min="2006" max="2008" width="9.140625" style="3"/>
    <col min="2009" max="2009" width="12" style="3" bestFit="1" customWidth="1"/>
    <col min="2010" max="2011" width="9.140625" style="3"/>
    <col min="2012" max="2012" width="13.7109375" style="3" customWidth="1"/>
    <col min="2013" max="2251" width="9.140625" style="3"/>
    <col min="2252" max="2252" width="36.28515625" style="3" customWidth="1"/>
    <col min="2253" max="2260" width="9.140625" style="3"/>
    <col min="2261" max="2261" width="45.7109375" style="3" customWidth="1"/>
    <col min="2262" max="2264" width="9.140625" style="3"/>
    <col min="2265" max="2265" width="12" style="3" bestFit="1" customWidth="1"/>
    <col min="2266" max="2267" width="9.140625" style="3"/>
    <col min="2268" max="2268" width="13.7109375" style="3" customWidth="1"/>
    <col min="2269" max="2507" width="9.140625" style="3"/>
    <col min="2508" max="2508" width="36.28515625" style="3" customWidth="1"/>
    <col min="2509" max="2516" width="9.140625" style="3"/>
    <col min="2517" max="2517" width="45.7109375" style="3" customWidth="1"/>
    <col min="2518" max="2520" width="9.140625" style="3"/>
    <col min="2521" max="2521" width="12" style="3" bestFit="1" customWidth="1"/>
    <col min="2522" max="2523" width="9.140625" style="3"/>
    <col min="2524" max="2524" width="13.7109375" style="3" customWidth="1"/>
    <col min="2525" max="2763" width="9.140625" style="3"/>
    <col min="2764" max="2764" width="36.28515625" style="3" customWidth="1"/>
    <col min="2765" max="2772" width="9.140625" style="3"/>
    <col min="2773" max="2773" width="45.7109375" style="3" customWidth="1"/>
    <col min="2774" max="2776" width="9.140625" style="3"/>
    <col min="2777" max="2777" width="12" style="3" bestFit="1" customWidth="1"/>
    <col min="2778" max="2779" width="9.140625" style="3"/>
    <col min="2780" max="2780" width="13.7109375" style="3" customWidth="1"/>
    <col min="2781" max="3019" width="9.140625" style="3"/>
    <col min="3020" max="3020" width="36.28515625" style="3" customWidth="1"/>
    <col min="3021" max="3028" width="9.140625" style="3"/>
    <col min="3029" max="3029" width="45.7109375" style="3" customWidth="1"/>
    <col min="3030" max="3032" width="9.140625" style="3"/>
    <col min="3033" max="3033" width="12" style="3" bestFit="1" customWidth="1"/>
    <col min="3034" max="3035" width="9.140625" style="3"/>
    <col min="3036" max="3036" width="13.7109375" style="3" customWidth="1"/>
    <col min="3037" max="3275" width="9.140625" style="3"/>
    <col min="3276" max="3276" width="36.28515625" style="3" customWidth="1"/>
    <col min="3277" max="3284" width="9.140625" style="3"/>
    <col min="3285" max="3285" width="45.7109375" style="3" customWidth="1"/>
    <col min="3286" max="3288" width="9.140625" style="3"/>
    <col min="3289" max="3289" width="12" style="3" bestFit="1" customWidth="1"/>
    <col min="3290" max="3291" width="9.140625" style="3"/>
    <col min="3292" max="3292" width="13.7109375" style="3" customWidth="1"/>
    <col min="3293" max="3531" width="9.140625" style="3"/>
    <col min="3532" max="3532" width="36.28515625" style="3" customWidth="1"/>
    <col min="3533" max="3540" width="9.140625" style="3"/>
    <col min="3541" max="3541" width="45.7109375" style="3" customWidth="1"/>
    <col min="3542" max="3544" width="9.140625" style="3"/>
    <col min="3545" max="3545" width="12" style="3" bestFit="1" customWidth="1"/>
    <col min="3546" max="3547" width="9.140625" style="3"/>
    <col min="3548" max="3548" width="13.7109375" style="3" customWidth="1"/>
    <col min="3549" max="3787" width="9.140625" style="3"/>
    <col min="3788" max="3788" width="36.28515625" style="3" customWidth="1"/>
    <col min="3789" max="3796" width="9.140625" style="3"/>
    <col min="3797" max="3797" width="45.7109375" style="3" customWidth="1"/>
    <col min="3798" max="3800" width="9.140625" style="3"/>
    <col min="3801" max="3801" width="12" style="3" bestFit="1" customWidth="1"/>
    <col min="3802" max="3803" width="9.140625" style="3"/>
    <col min="3804" max="3804" width="13.7109375" style="3" customWidth="1"/>
    <col min="3805" max="4043" width="9.140625" style="3"/>
    <col min="4044" max="4044" width="36.28515625" style="3" customWidth="1"/>
    <col min="4045" max="4052" width="9.140625" style="3"/>
    <col min="4053" max="4053" width="45.7109375" style="3" customWidth="1"/>
    <col min="4054" max="4056" width="9.140625" style="3"/>
    <col min="4057" max="4057" width="12" style="3" bestFit="1" customWidth="1"/>
    <col min="4058" max="4059" width="9.140625" style="3"/>
    <col min="4060" max="4060" width="13.7109375" style="3" customWidth="1"/>
    <col min="4061" max="4299" width="9.140625" style="3"/>
    <col min="4300" max="4300" width="36.28515625" style="3" customWidth="1"/>
    <col min="4301" max="4308" width="9.140625" style="3"/>
    <col min="4309" max="4309" width="45.7109375" style="3" customWidth="1"/>
    <col min="4310" max="4312" width="9.140625" style="3"/>
    <col min="4313" max="4313" width="12" style="3" bestFit="1" customWidth="1"/>
    <col min="4314" max="4315" width="9.140625" style="3"/>
    <col min="4316" max="4316" width="13.7109375" style="3" customWidth="1"/>
    <col min="4317" max="4555" width="9.140625" style="3"/>
    <col min="4556" max="4556" width="36.28515625" style="3" customWidth="1"/>
    <col min="4557" max="4564" width="9.140625" style="3"/>
    <col min="4565" max="4565" width="45.7109375" style="3" customWidth="1"/>
    <col min="4566" max="4568" width="9.140625" style="3"/>
    <col min="4569" max="4569" width="12" style="3" bestFit="1" customWidth="1"/>
    <col min="4570" max="4571" width="9.140625" style="3"/>
    <col min="4572" max="4572" width="13.7109375" style="3" customWidth="1"/>
    <col min="4573" max="4811" width="9.140625" style="3"/>
    <col min="4812" max="4812" width="36.28515625" style="3" customWidth="1"/>
    <col min="4813" max="4820" width="9.140625" style="3"/>
    <col min="4821" max="4821" width="45.7109375" style="3" customWidth="1"/>
    <col min="4822" max="4824" width="9.140625" style="3"/>
    <col min="4825" max="4825" width="12" style="3" bestFit="1" customWidth="1"/>
    <col min="4826" max="4827" width="9.140625" style="3"/>
    <col min="4828" max="4828" width="13.7109375" style="3" customWidth="1"/>
    <col min="4829" max="5067" width="9.140625" style="3"/>
    <col min="5068" max="5068" width="36.28515625" style="3" customWidth="1"/>
    <col min="5069" max="5076" width="9.140625" style="3"/>
    <col min="5077" max="5077" width="45.7109375" style="3" customWidth="1"/>
    <col min="5078" max="5080" width="9.140625" style="3"/>
    <col min="5081" max="5081" width="12" style="3" bestFit="1" customWidth="1"/>
    <col min="5082" max="5083" width="9.140625" style="3"/>
    <col min="5084" max="5084" width="13.7109375" style="3" customWidth="1"/>
    <col min="5085" max="5323" width="9.140625" style="3"/>
    <col min="5324" max="5324" width="36.28515625" style="3" customWidth="1"/>
    <col min="5325" max="5332" width="9.140625" style="3"/>
    <col min="5333" max="5333" width="45.7109375" style="3" customWidth="1"/>
    <col min="5334" max="5336" width="9.140625" style="3"/>
    <col min="5337" max="5337" width="12" style="3" bestFit="1" customWidth="1"/>
    <col min="5338" max="5339" width="9.140625" style="3"/>
    <col min="5340" max="5340" width="13.7109375" style="3" customWidth="1"/>
    <col min="5341" max="5579" width="9.140625" style="3"/>
    <col min="5580" max="5580" width="36.28515625" style="3" customWidth="1"/>
    <col min="5581" max="5588" width="9.140625" style="3"/>
    <col min="5589" max="5589" width="45.7109375" style="3" customWidth="1"/>
    <col min="5590" max="5592" width="9.140625" style="3"/>
    <col min="5593" max="5593" width="12" style="3" bestFit="1" customWidth="1"/>
    <col min="5594" max="5595" width="9.140625" style="3"/>
    <col min="5596" max="5596" width="13.7109375" style="3" customWidth="1"/>
    <col min="5597" max="5835" width="9.140625" style="3"/>
    <col min="5836" max="5836" width="36.28515625" style="3" customWidth="1"/>
    <col min="5837" max="5844" width="9.140625" style="3"/>
    <col min="5845" max="5845" width="45.7109375" style="3" customWidth="1"/>
    <col min="5846" max="5848" width="9.140625" style="3"/>
    <col min="5849" max="5849" width="12" style="3" bestFit="1" customWidth="1"/>
    <col min="5850" max="5851" width="9.140625" style="3"/>
    <col min="5852" max="5852" width="13.7109375" style="3" customWidth="1"/>
    <col min="5853" max="6091" width="9.140625" style="3"/>
    <col min="6092" max="6092" width="36.28515625" style="3" customWidth="1"/>
    <col min="6093" max="6100" width="9.140625" style="3"/>
    <col min="6101" max="6101" width="45.7109375" style="3" customWidth="1"/>
    <col min="6102" max="6104" width="9.140625" style="3"/>
    <col min="6105" max="6105" width="12" style="3" bestFit="1" customWidth="1"/>
    <col min="6106" max="6107" width="9.140625" style="3"/>
    <col min="6108" max="6108" width="13.7109375" style="3" customWidth="1"/>
    <col min="6109" max="6347" width="9.140625" style="3"/>
    <col min="6348" max="6348" width="36.28515625" style="3" customWidth="1"/>
    <col min="6349" max="6356" width="9.140625" style="3"/>
    <col min="6357" max="6357" width="45.7109375" style="3" customWidth="1"/>
    <col min="6358" max="6360" width="9.140625" style="3"/>
    <col min="6361" max="6361" width="12" style="3" bestFit="1" customWidth="1"/>
    <col min="6362" max="6363" width="9.140625" style="3"/>
    <col min="6364" max="6364" width="13.7109375" style="3" customWidth="1"/>
    <col min="6365" max="6603" width="9.140625" style="3"/>
    <col min="6604" max="6604" width="36.28515625" style="3" customWidth="1"/>
    <col min="6605" max="6612" width="9.140625" style="3"/>
    <col min="6613" max="6613" width="45.7109375" style="3" customWidth="1"/>
    <col min="6614" max="6616" width="9.140625" style="3"/>
    <col min="6617" max="6617" width="12" style="3" bestFit="1" customWidth="1"/>
    <col min="6618" max="6619" width="9.140625" style="3"/>
    <col min="6620" max="6620" width="13.7109375" style="3" customWidth="1"/>
    <col min="6621" max="6859" width="9.140625" style="3"/>
    <col min="6860" max="6860" width="36.28515625" style="3" customWidth="1"/>
    <col min="6861" max="6868" width="9.140625" style="3"/>
    <col min="6869" max="6869" width="45.7109375" style="3" customWidth="1"/>
    <col min="6870" max="6872" width="9.140625" style="3"/>
    <col min="6873" max="6873" width="12" style="3" bestFit="1" customWidth="1"/>
    <col min="6874" max="6875" width="9.140625" style="3"/>
    <col min="6876" max="6876" width="13.7109375" style="3" customWidth="1"/>
    <col min="6877" max="7115" width="9.140625" style="3"/>
    <col min="7116" max="7116" width="36.28515625" style="3" customWidth="1"/>
    <col min="7117" max="7124" width="9.140625" style="3"/>
    <col min="7125" max="7125" width="45.7109375" style="3" customWidth="1"/>
    <col min="7126" max="7128" width="9.140625" style="3"/>
    <col min="7129" max="7129" width="12" style="3" bestFit="1" customWidth="1"/>
    <col min="7130" max="7131" width="9.140625" style="3"/>
    <col min="7132" max="7132" width="13.7109375" style="3" customWidth="1"/>
    <col min="7133" max="7371" width="9.140625" style="3"/>
    <col min="7372" max="7372" width="36.28515625" style="3" customWidth="1"/>
    <col min="7373" max="7380" width="9.140625" style="3"/>
    <col min="7381" max="7381" width="45.7109375" style="3" customWidth="1"/>
    <col min="7382" max="7384" width="9.140625" style="3"/>
    <col min="7385" max="7385" width="12" style="3" bestFit="1" customWidth="1"/>
    <col min="7386" max="7387" width="9.140625" style="3"/>
    <col min="7388" max="7388" width="13.7109375" style="3" customWidth="1"/>
    <col min="7389" max="7627" width="9.140625" style="3"/>
    <col min="7628" max="7628" width="36.28515625" style="3" customWidth="1"/>
    <col min="7629" max="7636" width="9.140625" style="3"/>
    <col min="7637" max="7637" width="45.7109375" style="3" customWidth="1"/>
    <col min="7638" max="7640" width="9.140625" style="3"/>
    <col min="7641" max="7641" width="12" style="3" bestFit="1" customWidth="1"/>
    <col min="7642" max="7643" width="9.140625" style="3"/>
    <col min="7644" max="7644" width="13.7109375" style="3" customWidth="1"/>
    <col min="7645" max="7883" width="9.140625" style="3"/>
    <col min="7884" max="7884" width="36.28515625" style="3" customWidth="1"/>
    <col min="7885" max="7892" width="9.140625" style="3"/>
    <col min="7893" max="7893" width="45.7109375" style="3" customWidth="1"/>
    <col min="7894" max="7896" width="9.140625" style="3"/>
    <col min="7897" max="7897" width="12" style="3" bestFit="1" customWidth="1"/>
    <col min="7898" max="7899" width="9.140625" style="3"/>
    <col min="7900" max="7900" width="13.7109375" style="3" customWidth="1"/>
    <col min="7901" max="8139" width="9.140625" style="3"/>
    <col min="8140" max="8140" width="36.28515625" style="3" customWidth="1"/>
    <col min="8141" max="8148" width="9.140625" style="3"/>
    <col min="8149" max="8149" width="45.7109375" style="3" customWidth="1"/>
    <col min="8150" max="8152" width="9.140625" style="3"/>
    <col min="8153" max="8153" width="12" style="3" bestFit="1" customWidth="1"/>
    <col min="8154" max="8155" width="9.140625" style="3"/>
    <col min="8156" max="8156" width="13.7109375" style="3" customWidth="1"/>
    <col min="8157" max="8395" width="9.140625" style="3"/>
    <col min="8396" max="8396" width="36.28515625" style="3" customWidth="1"/>
    <col min="8397" max="8404" width="9.140625" style="3"/>
    <col min="8405" max="8405" width="45.7109375" style="3" customWidth="1"/>
    <col min="8406" max="8408" width="9.140625" style="3"/>
    <col min="8409" max="8409" width="12" style="3" bestFit="1" customWidth="1"/>
    <col min="8410" max="8411" width="9.140625" style="3"/>
    <col min="8412" max="8412" width="13.7109375" style="3" customWidth="1"/>
    <col min="8413" max="8651" width="9.140625" style="3"/>
    <col min="8652" max="8652" width="36.28515625" style="3" customWidth="1"/>
    <col min="8653" max="8660" width="9.140625" style="3"/>
    <col min="8661" max="8661" width="45.7109375" style="3" customWidth="1"/>
    <col min="8662" max="8664" width="9.140625" style="3"/>
    <col min="8665" max="8665" width="12" style="3" bestFit="1" customWidth="1"/>
    <col min="8666" max="8667" width="9.140625" style="3"/>
    <col min="8668" max="8668" width="13.7109375" style="3" customWidth="1"/>
    <col min="8669" max="8907" width="9.140625" style="3"/>
    <col min="8908" max="8908" width="36.28515625" style="3" customWidth="1"/>
    <col min="8909" max="8916" width="9.140625" style="3"/>
    <col min="8917" max="8917" width="45.7109375" style="3" customWidth="1"/>
    <col min="8918" max="8920" width="9.140625" style="3"/>
    <col min="8921" max="8921" width="12" style="3" bestFit="1" customWidth="1"/>
    <col min="8922" max="8923" width="9.140625" style="3"/>
    <col min="8924" max="8924" width="13.7109375" style="3" customWidth="1"/>
    <col min="8925" max="9163" width="9.140625" style="3"/>
    <col min="9164" max="9164" width="36.28515625" style="3" customWidth="1"/>
    <col min="9165" max="9172" width="9.140625" style="3"/>
    <col min="9173" max="9173" width="45.7109375" style="3" customWidth="1"/>
    <col min="9174" max="9176" width="9.140625" style="3"/>
    <col min="9177" max="9177" width="12" style="3" bestFit="1" customWidth="1"/>
    <col min="9178" max="9179" width="9.140625" style="3"/>
    <col min="9180" max="9180" width="13.7109375" style="3" customWidth="1"/>
    <col min="9181" max="9419" width="9.140625" style="3"/>
    <col min="9420" max="9420" width="36.28515625" style="3" customWidth="1"/>
    <col min="9421" max="9428" width="9.140625" style="3"/>
    <col min="9429" max="9429" width="45.7109375" style="3" customWidth="1"/>
    <col min="9430" max="9432" width="9.140625" style="3"/>
    <col min="9433" max="9433" width="12" style="3" bestFit="1" customWidth="1"/>
    <col min="9434" max="9435" width="9.140625" style="3"/>
    <col min="9436" max="9436" width="13.7109375" style="3" customWidth="1"/>
    <col min="9437" max="9675" width="9.140625" style="3"/>
    <col min="9676" max="9676" width="36.28515625" style="3" customWidth="1"/>
    <col min="9677" max="9684" width="9.140625" style="3"/>
    <col min="9685" max="9685" width="45.7109375" style="3" customWidth="1"/>
    <col min="9686" max="9688" width="9.140625" style="3"/>
    <col min="9689" max="9689" width="12" style="3" bestFit="1" customWidth="1"/>
    <col min="9690" max="9691" width="9.140625" style="3"/>
    <col min="9692" max="9692" width="13.7109375" style="3" customWidth="1"/>
    <col min="9693" max="9931" width="9.140625" style="3"/>
    <col min="9932" max="9932" width="36.28515625" style="3" customWidth="1"/>
    <col min="9933" max="9940" width="9.140625" style="3"/>
    <col min="9941" max="9941" width="45.7109375" style="3" customWidth="1"/>
    <col min="9942" max="9944" width="9.140625" style="3"/>
    <col min="9945" max="9945" width="12" style="3" bestFit="1" customWidth="1"/>
    <col min="9946" max="9947" width="9.140625" style="3"/>
    <col min="9948" max="9948" width="13.7109375" style="3" customWidth="1"/>
    <col min="9949" max="10187" width="9.140625" style="3"/>
    <col min="10188" max="10188" width="36.28515625" style="3" customWidth="1"/>
    <col min="10189" max="10196" width="9.140625" style="3"/>
    <col min="10197" max="10197" width="45.7109375" style="3" customWidth="1"/>
    <col min="10198" max="10200" width="9.140625" style="3"/>
    <col min="10201" max="10201" width="12" style="3" bestFit="1" customWidth="1"/>
    <col min="10202" max="10203" width="9.140625" style="3"/>
    <col min="10204" max="10204" width="13.7109375" style="3" customWidth="1"/>
    <col min="10205" max="10443" width="9.140625" style="3"/>
    <col min="10444" max="10444" width="36.28515625" style="3" customWidth="1"/>
    <col min="10445" max="10452" width="9.140625" style="3"/>
    <col min="10453" max="10453" width="45.7109375" style="3" customWidth="1"/>
    <col min="10454" max="10456" width="9.140625" style="3"/>
    <col min="10457" max="10457" width="12" style="3" bestFit="1" customWidth="1"/>
    <col min="10458" max="10459" width="9.140625" style="3"/>
    <col min="10460" max="10460" width="13.7109375" style="3" customWidth="1"/>
    <col min="10461" max="10699" width="9.140625" style="3"/>
    <col min="10700" max="10700" width="36.28515625" style="3" customWidth="1"/>
    <col min="10701" max="10708" width="9.140625" style="3"/>
    <col min="10709" max="10709" width="45.7109375" style="3" customWidth="1"/>
    <col min="10710" max="10712" width="9.140625" style="3"/>
    <col min="10713" max="10713" width="12" style="3" bestFit="1" customWidth="1"/>
    <col min="10714" max="10715" width="9.140625" style="3"/>
    <col min="10716" max="10716" width="13.7109375" style="3" customWidth="1"/>
    <col min="10717" max="10955" width="9.140625" style="3"/>
    <col min="10956" max="10956" width="36.28515625" style="3" customWidth="1"/>
    <col min="10957" max="10964" width="9.140625" style="3"/>
    <col min="10965" max="10965" width="45.7109375" style="3" customWidth="1"/>
    <col min="10966" max="10968" width="9.140625" style="3"/>
    <col min="10969" max="10969" width="12" style="3" bestFit="1" customWidth="1"/>
    <col min="10970" max="10971" width="9.140625" style="3"/>
    <col min="10972" max="10972" width="13.7109375" style="3" customWidth="1"/>
    <col min="10973" max="11211" width="9.140625" style="3"/>
    <col min="11212" max="11212" width="36.28515625" style="3" customWidth="1"/>
    <col min="11213" max="11220" width="9.140625" style="3"/>
    <col min="11221" max="11221" width="45.7109375" style="3" customWidth="1"/>
    <col min="11222" max="11224" width="9.140625" style="3"/>
    <col min="11225" max="11225" width="12" style="3" bestFit="1" customWidth="1"/>
    <col min="11226" max="11227" width="9.140625" style="3"/>
    <col min="11228" max="11228" width="13.7109375" style="3" customWidth="1"/>
    <col min="11229" max="11467" width="9.140625" style="3"/>
    <col min="11468" max="11468" width="36.28515625" style="3" customWidth="1"/>
    <col min="11469" max="11476" width="9.140625" style="3"/>
    <col min="11477" max="11477" width="45.7109375" style="3" customWidth="1"/>
    <col min="11478" max="11480" width="9.140625" style="3"/>
    <col min="11481" max="11481" width="12" style="3" bestFit="1" customWidth="1"/>
    <col min="11482" max="11483" width="9.140625" style="3"/>
    <col min="11484" max="11484" width="13.7109375" style="3" customWidth="1"/>
    <col min="11485" max="11723" width="9.140625" style="3"/>
    <col min="11724" max="11724" width="36.28515625" style="3" customWidth="1"/>
    <col min="11725" max="11732" width="9.140625" style="3"/>
    <col min="11733" max="11733" width="45.7109375" style="3" customWidth="1"/>
    <col min="11734" max="11736" width="9.140625" style="3"/>
    <col min="11737" max="11737" width="12" style="3" bestFit="1" customWidth="1"/>
    <col min="11738" max="11739" width="9.140625" style="3"/>
    <col min="11740" max="11740" width="13.7109375" style="3" customWidth="1"/>
    <col min="11741" max="11979" width="9.140625" style="3"/>
    <col min="11980" max="11980" width="36.28515625" style="3" customWidth="1"/>
    <col min="11981" max="11988" width="9.140625" style="3"/>
    <col min="11989" max="11989" width="45.7109375" style="3" customWidth="1"/>
    <col min="11990" max="11992" width="9.140625" style="3"/>
    <col min="11993" max="11993" width="12" style="3" bestFit="1" customWidth="1"/>
    <col min="11994" max="11995" width="9.140625" style="3"/>
    <col min="11996" max="11996" width="13.7109375" style="3" customWidth="1"/>
    <col min="11997" max="12235" width="9.140625" style="3"/>
    <col min="12236" max="12236" width="36.28515625" style="3" customWidth="1"/>
    <col min="12237" max="12244" width="9.140625" style="3"/>
    <col min="12245" max="12245" width="45.7109375" style="3" customWidth="1"/>
    <col min="12246" max="12248" width="9.140625" style="3"/>
    <col min="12249" max="12249" width="12" style="3" bestFit="1" customWidth="1"/>
    <col min="12250" max="12251" width="9.140625" style="3"/>
    <col min="12252" max="12252" width="13.7109375" style="3" customWidth="1"/>
    <col min="12253" max="12491" width="9.140625" style="3"/>
    <col min="12492" max="12492" width="36.28515625" style="3" customWidth="1"/>
    <col min="12493" max="12500" width="9.140625" style="3"/>
    <col min="12501" max="12501" width="45.7109375" style="3" customWidth="1"/>
    <col min="12502" max="12504" width="9.140625" style="3"/>
    <col min="12505" max="12505" width="12" style="3" bestFit="1" customWidth="1"/>
    <col min="12506" max="12507" width="9.140625" style="3"/>
    <col min="12508" max="12508" width="13.7109375" style="3" customWidth="1"/>
    <col min="12509" max="12747" width="9.140625" style="3"/>
    <col min="12748" max="12748" width="36.28515625" style="3" customWidth="1"/>
    <col min="12749" max="12756" width="9.140625" style="3"/>
    <col min="12757" max="12757" width="45.7109375" style="3" customWidth="1"/>
    <col min="12758" max="12760" width="9.140625" style="3"/>
    <col min="12761" max="12761" width="12" style="3" bestFit="1" customWidth="1"/>
    <col min="12762" max="12763" width="9.140625" style="3"/>
    <col min="12764" max="12764" width="13.7109375" style="3" customWidth="1"/>
    <col min="12765" max="13003" width="9.140625" style="3"/>
    <col min="13004" max="13004" width="36.28515625" style="3" customWidth="1"/>
    <col min="13005" max="13012" width="9.140625" style="3"/>
    <col min="13013" max="13013" width="45.7109375" style="3" customWidth="1"/>
    <col min="13014" max="13016" width="9.140625" style="3"/>
    <col min="13017" max="13017" width="12" style="3" bestFit="1" customWidth="1"/>
    <col min="13018" max="13019" width="9.140625" style="3"/>
    <col min="13020" max="13020" width="13.7109375" style="3" customWidth="1"/>
    <col min="13021" max="13259" width="9.140625" style="3"/>
    <col min="13260" max="13260" width="36.28515625" style="3" customWidth="1"/>
    <col min="13261" max="13268" width="9.140625" style="3"/>
    <col min="13269" max="13269" width="45.7109375" style="3" customWidth="1"/>
    <col min="13270" max="13272" width="9.140625" style="3"/>
    <col min="13273" max="13273" width="12" style="3" bestFit="1" customWidth="1"/>
    <col min="13274" max="13275" width="9.140625" style="3"/>
    <col min="13276" max="13276" width="13.7109375" style="3" customWidth="1"/>
    <col min="13277" max="13515" width="9.140625" style="3"/>
    <col min="13516" max="13516" width="36.28515625" style="3" customWidth="1"/>
    <col min="13517" max="13524" width="9.140625" style="3"/>
    <col min="13525" max="13525" width="45.7109375" style="3" customWidth="1"/>
    <col min="13526" max="13528" width="9.140625" style="3"/>
    <col min="13529" max="13529" width="12" style="3" bestFit="1" customWidth="1"/>
    <col min="13530" max="13531" width="9.140625" style="3"/>
    <col min="13532" max="13532" width="13.7109375" style="3" customWidth="1"/>
    <col min="13533" max="13771" width="9.140625" style="3"/>
    <col min="13772" max="13772" width="36.28515625" style="3" customWidth="1"/>
    <col min="13773" max="13780" width="9.140625" style="3"/>
    <col min="13781" max="13781" width="45.7109375" style="3" customWidth="1"/>
    <col min="13782" max="13784" width="9.140625" style="3"/>
    <col min="13785" max="13785" width="12" style="3" bestFit="1" customWidth="1"/>
    <col min="13786" max="13787" width="9.140625" style="3"/>
    <col min="13788" max="13788" width="13.7109375" style="3" customWidth="1"/>
    <col min="13789" max="14027" width="9.140625" style="3"/>
    <col min="14028" max="14028" width="36.28515625" style="3" customWidth="1"/>
    <col min="14029" max="14036" width="9.140625" style="3"/>
    <col min="14037" max="14037" width="45.7109375" style="3" customWidth="1"/>
    <col min="14038" max="14040" width="9.140625" style="3"/>
    <col min="14041" max="14041" width="12" style="3" bestFit="1" customWidth="1"/>
    <col min="14042" max="14043" width="9.140625" style="3"/>
    <col min="14044" max="14044" width="13.7109375" style="3" customWidth="1"/>
    <col min="14045" max="14283" width="9.140625" style="3"/>
    <col min="14284" max="14284" width="36.28515625" style="3" customWidth="1"/>
    <col min="14285" max="14292" width="9.140625" style="3"/>
    <col min="14293" max="14293" width="45.7109375" style="3" customWidth="1"/>
    <col min="14294" max="14296" width="9.140625" style="3"/>
    <col min="14297" max="14297" width="12" style="3" bestFit="1" customWidth="1"/>
    <col min="14298" max="14299" width="9.140625" style="3"/>
    <col min="14300" max="14300" width="13.7109375" style="3" customWidth="1"/>
    <col min="14301" max="14539" width="9.140625" style="3"/>
    <col min="14540" max="14540" width="36.28515625" style="3" customWidth="1"/>
    <col min="14541" max="14548" width="9.140625" style="3"/>
    <col min="14549" max="14549" width="45.7109375" style="3" customWidth="1"/>
    <col min="14550" max="14552" width="9.140625" style="3"/>
    <col min="14553" max="14553" width="12" style="3" bestFit="1" customWidth="1"/>
    <col min="14554" max="14555" width="9.140625" style="3"/>
    <col min="14556" max="14556" width="13.7109375" style="3" customWidth="1"/>
    <col min="14557" max="14795" width="9.140625" style="3"/>
    <col min="14796" max="14796" width="36.28515625" style="3" customWidth="1"/>
    <col min="14797" max="14804" width="9.140625" style="3"/>
    <col min="14805" max="14805" width="45.7109375" style="3" customWidth="1"/>
    <col min="14806" max="14808" width="9.140625" style="3"/>
    <col min="14809" max="14809" width="12" style="3" bestFit="1" customWidth="1"/>
    <col min="14810" max="14811" width="9.140625" style="3"/>
    <col min="14812" max="14812" width="13.7109375" style="3" customWidth="1"/>
    <col min="14813" max="15051" width="9.140625" style="3"/>
    <col min="15052" max="15052" width="36.28515625" style="3" customWidth="1"/>
    <col min="15053" max="15060" width="9.140625" style="3"/>
    <col min="15061" max="15061" width="45.7109375" style="3" customWidth="1"/>
    <col min="15062" max="15064" width="9.140625" style="3"/>
    <col min="15065" max="15065" width="12" style="3" bestFit="1" customWidth="1"/>
    <col min="15066" max="15067" width="9.140625" style="3"/>
    <col min="15068" max="15068" width="13.7109375" style="3" customWidth="1"/>
    <col min="15069" max="15307" width="9.140625" style="3"/>
    <col min="15308" max="15308" width="36.28515625" style="3" customWidth="1"/>
    <col min="15309" max="15316" width="9.140625" style="3"/>
    <col min="15317" max="15317" width="45.7109375" style="3" customWidth="1"/>
    <col min="15318" max="15320" width="9.140625" style="3"/>
    <col min="15321" max="15321" width="12" style="3" bestFit="1" customWidth="1"/>
    <col min="15322" max="15323" width="9.140625" style="3"/>
    <col min="15324" max="15324" width="13.7109375" style="3" customWidth="1"/>
    <col min="15325" max="15563" width="9.140625" style="3"/>
    <col min="15564" max="15564" width="36.28515625" style="3" customWidth="1"/>
    <col min="15565" max="15572" width="9.140625" style="3"/>
    <col min="15573" max="15573" width="45.7109375" style="3" customWidth="1"/>
    <col min="15574" max="15576" width="9.140625" style="3"/>
    <col min="15577" max="15577" width="12" style="3" bestFit="1" customWidth="1"/>
    <col min="15578" max="15579" width="9.140625" style="3"/>
    <col min="15580" max="15580" width="13.7109375" style="3" customWidth="1"/>
    <col min="15581" max="15819" width="9.140625" style="3"/>
    <col min="15820" max="15820" width="36.28515625" style="3" customWidth="1"/>
    <col min="15821" max="15828" width="9.140625" style="3"/>
    <col min="15829" max="15829" width="45.7109375" style="3" customWidth="1"/>
    <col min="15830" max="15832" width="9.140625" style="3"/>
    <col min="15833" max="15833" width="12" style="3" bestFit="1" customWidth="1"/>
    <col min="15834" max="15835" width="9.140625" style="3"/>
    <col min="15836" max="15836" width="13.7109375" style="3" customWidth="1"/>
    <col min="15837" max="16075" width="9.140625" style="3"/>
    <col min="16076" max="16076" width="36.28515625" style="3" customWidth="1"/>
    <col min="16077" max="16084" width="9.140625" style="3"/>
    <col min="16085" max="16085" width="45.7109375" style="3" customWidth="1"/>
    <col min="16086" max="16088" width="9.140625" style="3"/>
    <col min="16089" max="16089" width="12" style="3" bestFit="1" customWidth="1"/>
    <col min="16090" max="16091" width="9.140625" style="3"/>
    <col min="16092" max="16092" width="13.7109375" style="3" customWidth="1"/>
    <col min="16093" max="16384" width="9.140625" style="3"/>
  </cols>
  <sheetData>
    <row r="1" spans="1:8" hidden="1">
      <c r="A1" s="1" t="s">
        <v>0</v>
      </c>
      <c r="B1" s="2">
        <v>0.81818181818181834</v>
      </c>
      <c r="C1" s="2">
        <v>0.81818181818181834</v>
      </c>
      <c r="D1" s="2">
        <v>0.81818181818181834</v>
      </c>
      <c r="E1" s="2">
        <v>0.79885595936683274</v>
      </c>
      <c r="F1" s="2">
        <v>0.43347961040351068</v>
      </c>
      <c r="G1" s="2">
        <v>0.3605929751146329</v>
      </c>
      <c r="H1" s="2">
        <v>0.36180096480257279</v>
      </c>
    </row>
    <row r="2" spans="1:8">
      <c r="B2" s="55"/>
      <c r="C2" s="55"/>
      <c r="D2" s="55"/>
      <c r="E2" s="55"/>
      <c r="F2" s="55"/>
      <c r="G2" s="55"/>
      <c r="H2" s="55"/>
    </row>
    <row r="4" spans="1:8">
      <c r="A4" s="4" t="s">
        <v>1</v>
      </c>
    </row>
    <row r="5" spans="1:8">
      <c r="A5" s="4" t="s">
        <v>2</v>
      </c>
    </row>
    <row r="6" spans="1:8">
      <c r="A6" s="4"/>
    </row>
    <row r="7" spans="1:8">
      <c r="A7" s="5" t="s">
        <v>3</v>
      </c>
      <c r="B7" s="6"/>
      <c r="C7" s="6"/>
      <c r="D7" s="6"/>
      <c r="E7" s="6"/>
      <c r="F7" s="6"/>
      <c r="G7" s="6"/>
      <c r="H7" s="6"/>
    </row>
    <row r="8" spans="1:8" ht="19.5" customHeight="1" thickBot="1">
      <c r="A8" s="7" t="s">
        <v>4</v>
      </c>
      <c r="B8" s="8">
        <v>2012</v>
      </c>
      <c r="C8" s="8">
        <v>2013</v>
      </c>
      <c r="D8" s="8">
        <v>2014</v>
      </c>
      <c r="E8" s="8">
        <v>2015</v>
      </c>
      <c r="F8" s="8">
        <v>2016</v>
      </c>
      <c r="G8" s="8">
        <v>2017</v>
      </c>
      <c r="H8" s="8">
        <v>2018</v>
      </c>
    </row>
    <row r="9" spans="1:8">
      <c r="A9" s="9"/>
    </row>
    <row r="10" spans="1:8">
      <c r="A10" s="10" t="s">
        <v>5</v>
      </c>
      <c r="B10" s="11">
        <f t="shared" ref="B10:G10" si="0">SUM(B11,B38,B40)</f>
        <v>3292.8054545454552</v>
      </c>
      <c r="C10" s="11">
        <f t="shared" si="0"/>
        <v>3240.2045454545464</v>
      </c>
      <c r="D10" s="11">
        <f t="shared" si="0"/>
        <v>3068.8690909090919</v>
      </c>
      <c r="E10" s="11">
        <f t="shared" si="0"/>
        <v>2714.9039893485869</v>
      </c>
      <c r="F10" s="11">
        <f t="shared" si="0"/>
        <v>1475.8246815797925</v>
      </c>
      <c r="G10" s="11">
        <f t="shared" si="0"/>
        <v>1837.524106308151</v>
      </c>
      <c r="H10" s="11">
        <f t="shared" ref="H10" si="1">SUM(H11,H38,H40)</f>
        <v>2159.9336698231195</v>
      </c>
    </row>
    <row r="11" spans="1:8">
      <c r="A11" s="12" t="s">
        <v>6</v>
      </c>
      <c r="B11" s="13">
        <f t="shared" ref="B11:D11" si="2">B12+B36</f>
        <v>3292.8054545454552</v>
      </c>
      <c r="C11" s="13">
        <f t="shared" si="2"/>
        <v>3240.2045454545464</v>
      </c>
      <c r="D11" s="13">
        <f t="shared" si="2"/>
        <v>3068.8690909090919</v>
      </c>
      <c r="E11" s="13">
        <f>E12+E36</f>
        <v>2714.9039893485869</v>
      </c>
      <c r="F11" s="13">
        <f>F12+F36</f>
        <v>1475.8246815797925</v>
      </c>
      <c r="G11" s="13">
        <f>G12+G36</f>
        <v>1837.524106308151</v>
      </c>
      <c r="H11" s="13">
        <f>H12+H36</f>
        <v>2159.9336698231195</v>
      </c>
    </row>
    <row r="12" spans="1:8">
      <c r="A12" s="14" t="s">
        <v>7</v>
      </c>
      <c r="B12" s="15">
        <f t="shared" ref="B12:G20" si="3">B94*B$1</f>
        <v>2470.2054545454548</v>
      </c>
      <c r="C12" s="15">
        <f t="shared" si="3"/>
        <v>2563.8954545454553</v>
      </c>
      <c r="D12" s="15">
        <f t="shared" si="3"/>
        <v>2339.2145454545462</v>
      </c>
      <c r="E12" s="15">
        <f t="shared" si="3"/>
        <v>2167.8873711721485</v>
      </c>
      <c r="F12" s="15">
        <f t="shared" si="3"/>
        <v>1099.6077277105856</v>
      </c>
      <c r="G12" s="15">
        <f t="shared" si="3"/>
        <v>1281.020967813738</v>
      </c>
      <c r="H12" s="15">
        <f t="shared" ref="H12" si="4">H94*H$1</f>
        <v>1498.7062265499376</v>
      </c>
    </row>
    <row r="13" spans="1:8">
      <c r="A13" s="16" t="s">
        <v>8</v>
      </c>
      <c r="B13" s="17">
        <f t="shared" si="3"/>
        <v>1296.4909090909093</v>
      </c>
      <c r="C13" s="17">
        <f t="shared" si="3"/>
        <v>1379.9454545454548</v>
      </c>
      <c r="D13" s="17">
        <f t="shared" si="3"/>
        <v>1186.3145454545459</v>
      </c>
      <c r="E13" s="17">
        <f t="shared" si="3"/>
        <v>893.52039055180239</v>
      </c>
      <c r="F13" s="17">
        <f t="shared" si="3"/>
        <v>531.57604623782515</v>
      </c>
      <c r="G13" s="17">
        <f t="shared" si="3"/>
        <v>735.11926278769511</v>
      </c>
      <c r="H13" s="17">
        <f t="shared" ref="H13" si="5">H95*H$1</f>
        <v>792.34411291763456</v>
      </c>
    </row>
    <row r="14" spans="1:8">
      <c r="A14" s="18" t="s">
        <v>9</v>
      </c>
      <c r="B14" s="17">
        <f t="shared" si="3"/>
        <v>828.32727272727288</v>
      </c>
      <c r="C14" s="17">
        <f t="shared" si="3"/>
        <v>796.00909090909101</v>
      </c>
      <c r="D14" s="17">
        <f t="shared" si="3"/>
        <v>511.93636363636375</v>
      </c>
      <c r="E14" s="17">
        <f t="shared" si="3"/>
        <v>255.9534493811332</v>
      </c>
      <c r="F14" s="17">
        <f t="shared" si="3"/>
        <v>117.9931499518356</v>
      </c>
      <c r="G14" s="17">
        <f t="shared" si="3"/>
        <v>307.11703690513286</v>
      </c>
      <c r="H14" s="17">
        <f t="shared" ref="H14" si="6">H96*H$1</f>
        <v>393.60326960871896</v>
      </c>
    </row>
    <row r="15" spans="1:8">
      <c r="A15" s="18" t="s">
        <v>10</v>
      </c>
      <c r="B15" s="17">
        <f t="shared" si="3"/>
        <v>358.2000000000001</v>
      </c>
      <c r="C15" s="17">
        <f t="shared" si="3"/>
        <v>412.44545454545465</v>
      </c>
      <c r="D15" s="17">
        <f t="shared" si="3"/>
        <v>480.76363636363646</v>
      </c>
      <c r="E15" s="17">
        <f t="shared" si="3"/>
        <v>525.64722126337597</v>
      </c>
      <c r="F15" s="17">
        <f t="shared" si="3"/>
        <v>326.80027828320669</v>
      </c>
      <c r="G15" s="17">
        <f t="shared" si="3"/>
        <v>273.8343053020522</v>
      </c>
      <c r="H15" s="17">
        <f t="shared" ref="H15" si="7">H97*H$1</f>
        <v>375.62176165803106</v>
      </c>
    </row>
    <row r="16" spans="1:8">
      <c r="A16" s="18" t="s">
        <v>11</v>
      </c>
      <c r="B16" s="17">
        <f t="shared" si="3"/>
        <v>0.65454545454545476</v>
      </c>
      <c r="C16" s="17">
        <f t="shared" si="3"/>
        <v>0.98181818181818192</v>
      </c>
      <c r="D16" s="17">
        <f t="shared" si="3"/>
        <v>1.8818181818181821</v>
      </c>
      <c r="E16" s="17">
        <f t="shared" si="3"/>
        <v>4.233936584644213</v>
      </c>
      <c r="F16" s="17">
        <f t="shared" si="3"/>
        <v>1.6038745584929897</v>
      </c>
      <c r="G16" s="17">
        <f t="shared" si="3"/>
        <v>1.7308462805502378</v>
      </c>
      <c r="H16" s="17">
        <f t="shared" ref="H16" si="8">H98*H$1</f>
        <v>0.72360192960514558</v>
      </c>
    </row>
    <row r="17" spans="1:8">
      <c r="A17" s="18" t="s">
        <v>12</v>
      </c>
      <c r="B17" s="17">
        <f t="shared" si="3"/>
        <v>78.218181818181833</v>
      </c>
      <c r="C17" s="17">
        <f t="shared" si="3"/>
        <v>138.68181818181822</v>
      </c>
      <c r="D17" s="17">
        <f t="shared" si="3"/>
        <v>147.27272727272731</v>
      </c>
      <c r="E17" s="17">
        <f t="shared" si="3"/>
        <v>77.888456038266185</v>
      </c>
      <c r="F17" s="17">
        <f t="shared" si="3"/>
        <v>23.798030611152736</v>
      </c>
      <c r="G17" s="17">
        <f t="shared" si="3"/>
        <v>5.0843609491163235</v>
      </c>
      <c r="H17" s="17">
        <f t="shared" ref="H17" si="9">H99*H$1</f>
        <v>3.2562086832231549</v>
      </c>
    </row>
    <row r="18" spans="1:8">
      <c r="A18" s="18" t="s">
        <v>13</v>
      </c>
      <c r="B18" s="17">
        <f t="shared" si="3"/>
        <v>3.3545454545454549</v>
      </c>
      <c r="C18" s="17">
        <f t="shared" si="3"/>
        <v>4.8272727272727289</v>
      </c>
      <c r="D18" s="17">
        <f t="shared" si="3"/>
        <v>3.9272727272727277</v>
      </c>
      <c r="E18" s="17">
        <f t="shared" si="3"/>
        <v>4.5534789683909471</v>
      </c>
      <c r="F18" s="17">
        <f t="shared" si="3"/>
        <v>1.7772664026543936</v>
      </c>
      <c r="G18" s="17">
        <f t="shared" si="3"/>
        <v>1.7669055780617013</v>
      </c>
      <c r="H18" s="17">
        <f t="shared" ref="H18" si="10">H100*H$1</f>
        <v>1.1939431838484902</v>
      </c>
    </row>
    <row r="19" spans="1:8">
      <c r="A19" s="18" t="s">
        <v>14</v>
      </c>
      <c r="B19" s="17">
        <f t="shared" si="3"/>
        <v>25.527272727272731</v>
      </c>
      <c r="C19" s="17">
        <f t="shared" si="3"/>
        <v>24.872727272727275</v>
      </c>
      <c r="D19" s="17">
        <f t="shared" si="3"/>
        <v>24.463636363636368</v>
      </c>
      <c r="E19" s="17">
        <f t="shared" si="3"/>
        <v>22.927166033828097</v>
      </c>
      <c r="F19" s="17">
        <f t="shared" si="3"/>
        <v>14.955046558921119</v>
      </c>
      <c r="G19" s="17">
        <f t="shared" si="3"/>
        <v>10.204781195744111</v>
      </c>
      <c r="H19" s="17">
        <f t="shared" ref="H19" si="11">H101*H$1</f>
        <v>12.373592996247991</v>
      </c>
    </row>
    <row r="20" spans="1:8">
      <c r="A20" s="18" t="s">
        <v>15</v>
      </c>
      <c r="B20" s="17">
        <f t="shared" si="3"/>
        <v>2.2090909090909099</v>
      </c>
      <c r="C20" s="17">
        <f t="shared" si="3"/>
        <v>2.1272727272727279</v>
      </c>
      <c r="D20" s="17">
        <f t="shared" si="3"/>
        <v>16.118181818181821</v>
      </c>
      <c r="E20" s="17">
        <f t="shared" si="3"/>
        <v>2.3166822821638147</v>
      </c>
      <c r="F20" s="17">
        <f t="shared" si="3"/>
        <v>1.9073102857754471</v>
      </c>
      <c r="G20" s="17">
        <f t="shared" si="3"/>
        <v>1.2981347104126784</v>
      </c>
      <c r="H20" s="17">
        <f t="shared" ref="H20" si="12">H102*H$1</f>
        <v>1.555744148651063</v>
      </c>
    </row>
    <row r="21" spans="1:8">
      <c r="A21" s="18" t="s">
        <v>16</v>
      </c>
      <c r="B21" s="19"/>
      <c r="C21" s="19"/>
      <c r="D21" s="19"/>
      <c r="E21" s="19"/>
      <c r="F21" s="17">
        <f>F103*F$1</f>
        <v>42.741089585786149</v>
      </c>
      <c r="G21" s="17">
        <f>G103*G$1</f>
        <v>0</v>
      </c>
      <c r="H21" s="17">
        <f>H103*H$1</f>
        <v>0</v>
      </c>
    </row>
    <row r="22" spans="1:8" ht="14.25">
      <c r="A22" s="18" t="s">
        <v>17</v>
      </c>
      <c r="B22" s="19"/>
      <c r="C22" s="19"/>
      <c r="D22" s="19"/>
      <c r="E22" s="19"/>
      <c r="F22" s="19"/>
      <c r="G22" s="17">
        <f>G104*G$1</f>
        <v>134.10452744513196</v>
      </c>
      <c r="H22" s="17">
        <f>H104*H$1</f>
        <v>4.0159907093085581</v>
      </c>
    </row>
    <row r="23" spans="1:8">
      <c r="A23" s="16" t="s">
        <v>18</v>
      </c>
      <c r="B23" s="20">
        <f t="shared" ref="B23:G33" si="13">B105*B$1</f>
        <v>1173.7145454545457</v>
      </c>
      <c r="C23" s="20">
        <f t="shared" si="13"/>
        <v>1183.9500000000003</v>
      </c>
      <c r="D23" s="20">
        <f t="shared" si="13"/>
        <v>1152.9327272727276</v>
      </c>
      <c r="E23" s="20">
        <f t="shared" si="13"/>
        <v>1274.3669806203461</v>
      </c>
      <c r="F23" s="20">
        <f t="shared" si="13"/>
        <v>568.0316814727604</v>
      </c>
      <c r="G23" s="20">
        <f t="shared" si="13"/>
        <v>545.90170502604281</v>
      </c>
      <c r="H23" s="20">
        <f t="shared" ref="H23" si="14">H105*H$1</f>
        <v>706.36211363230302</v>
      </c>
    </row>
    <row r="24" spans="1:8">
      <c r="A24" s="18" t="s">
        <v>19</v>
      </c>
      <c r="B24" s="20">
        <f t="shared" si="13"/>
        <v>259.03636363636372</v>
      </c>
      <c r="C24" s="20">
        <f t="shared" si="13"/>
        <v>290.37272727272733</v>
      </c>
      <c r="D24" s="20">
        <f t="shared" si="13"/>
        <v>275.7272727272728</v>
      </c>
      <c r="E24" s="20">
        <f t="shared" si="13"/>
        <v>284.71226391833915</v>
      </c>
      <c r="F24" s="20">
        <f t="shared" si="13"/>
        <v>151.7612116022691</v>
      </c>
      <c r="G24" s="20">
        <f t="shared" si="13"/>
        <v>181.08979210256862</v>
      </c>
      <c r="H24" s="20">
        <f t="shared" ref="H24" si="15">H106*H$1</f>
        <v>244.79453278542076</v>
      </c>
    </row>
    <row r="25" spans="1:8">
      <c r="A25" s="18" t="s">
        <v>20</v>
      </c>
      <c r="B25" s="20">
        <f t="shared" si="13"/>
        <v>16.281818181818185</v>
      </c>
      <c r="C25" s="20">
        <f t="shared" si="13"/>
        <v>22.172727272727279</v>
      </c>
      <c r="D25" s="20">
        <f t="shared" si="13"/>
        <v>16.527272727272731</v>
      </c>
      <c r="E25" s="20">
        <f t="shared" si="13"/>
        <v>20.131170176044183</v>
      </c>
      <c r="F25" s="20">
        <f t="shared" si="13"/>
        <v>9.2764636626351287</v>
      </c>
      <c r="G25" s="20">
        <f t="shared" si="13"/>
        <v>10.781729955927522</v>
      </c>
      <c r="H25" s="20">
        <f t="shared" ref="H25" si="16">H107*H$1</f>
        <v>12.409773092728246</v>
      </c>
    </row>
    <row r="26" spans="1:8">
      <c r="A26" s="18" t="s">
        <v>21</v>
      </c>
      <c r="B26" s="20">
        <f t="shared" si="13"/>
        <v>18.081818181818186</v>
      </c>
      <c r="C26" s="20">
        <f t="shared" si="13"/>
        <v>21.272727272727277</v>
      </c>
      <c r="D26" s="20">
        <f t="shared" si="13"/>
        <v>29.86363636363637</v>
      </c>
      <c r="E26" s="20">
        <f t="shared" si="13"/>
        <v>19.492085408550718</v>
      </c>
      <c r="F26" s="20">
        <f t="shared" si="13"/>
        <v>13.697955688750937</v>
      </c>
      <c r="G26" s="20">
        <f t="shared" si="13"/>
        <v>14.423719004585315</v>
      </c>
      <c r="H26" s="20">
        <f t="shared" ref="H26" si="17">H108*H$1</f>
        <v>16.353403609076292</v>
      </c>
    </row>
    <row r="27" spans="1:8">
      <c r="A27" s="18" t="s">
        <v>22</v>
      </c>
      <c r="B27" s="20">
        <f t="shared" si="13"/>
        <v>12.600000000000003</v>
      </c>
      <c r="C27" s="20">
        <f t="shared" si="13"/>
        <v>16.609090909090913</v>
      </c>
      <c r="D27" s="20">
        <f t="shared" si="13"/>
        <v>10.636363636363638</v>
      </c>
      <c r="E27" s="20">
        <f t="shared" si="13"/>
        <v>18.693229449183885</v>
      </c>
      <c r="F27" s="20">
        <f t="shared" si="13"/>
        <v>10.967034143208821</v>
      </c>
      <c r="G27" s="20">
        <f t="shared" si="13"/>
        <v>10.96202644348484</v>
      </c>
      <c r="H27" s="20">
        <f t="shared" ref="H27" si="18">H109*H$1</f>
        <v>21.020636055029481</v>
      </c>
    </row>
    <row r="28" spans="1:8">
      <c r="A28" s="18" t="s">
        <v>23</v>
      </c>
      <c r="B28" s="20">
        <f t="shared" si="13"/>
        <v>18.24545454545455</v>
      </c>
      <c r="C28" s="20">
        <f t="shared" si="13"/>
        <v>20.781818181818185</v>
      </c>
      <c r="D28" s="20">
        <f t="shared" si="13"/>
        <v>20.04545454545455</v>
      </c>
      <c r="E28" s="20">
        <f t="shared" si="13"/>
        <v>23.885793185068298</v>
      </c>
      <c r="F28" s="20">
        <f t="shared" si="13"/>
        <v>18.596275286310608</v>
      </c>
      <c r="G28" s="20">
        <f t="shared" si="13"/>
        <v>20.806214664114318</v>
      </c>
      <c r="H28" s="20">
        <f t="shared" ref="H28" si="19">H110*H$1</f>
        <v>20.767375379667676</v>
      </c>
    </row>
    <row r="29" spans="1:8">
      <c r="A29" s="18" t="s">
        <v>24</v>
      </c>
      <c r="B29" s="20">
        <f t="shared" si="13"/>
        <v>78.38181818181819</v>
      </c>
      <c r="C29" s="20">
        <f t="shared" si="13"/>
        <v>76.254545454545479</v>
      </c>
      <c r="D29" s="20">
        <f t="shared" si="13"/>
        <v>72.163636363636385</v>
      </c>
      <c r="E29" s="20">
        <f t="shared" si="13"/>
        <v>74.373489817052118</v>
      </c>
      <c r="F29" s="20">
        <f t="shared" si="13"/>
        <v>33.59466980627208</v>
      </c>
      <c r="G29" s="20">
        <f t="shared" si="13"/>
        <v>30.758580777278183</v>
      </c>
      <c r="H29" s="20">
        <f t="shared" ref="H29" si="20">H111*H$1</f>
        <v>30.065660175093797</v>
      </c>
    </row>
    <row r="30" spans="1:8">
      <c r="A30" s="18" t="s">
        <v>25</v>
      </c>
      <c r="B30" s="20">
        <f t="shared" si="13"/>
        <v>5.6454545454545473</v>
      </c>
      <c r="C30" s="20">
        <f t="shared" si="13"/>
        <v>4.4181818181818198</v>
      </c>
      <c r="D30" s="20">
        <f t="shared" si="13"/>
        <v>9.4090909090909101</v>
      </c>
      <c r="E30" s="20">
        <f t="shared" si="13"/>
        <v>12.621924157995958</v>
      </c>
      <c r="F30" s="20">
        <f t="shared" si="13"/>
        <v>14.001391416033394</v>
      </c>
      <c r="G30" s="20">
        <f t="shared" si="13"/>
        <v>27.729599786315273</v>
      </c>
      <c r="H30" s="20">
        <f t="shared" ref="H30" si="21">H112*H$1</f>
        <v>32.742987314632835</v>
      </c>
    </row>
    <row r="31" spans="1:8">
      <c r="A31" s="18" t="s">
        <v>26</v>
      </c>
      <c r="B31" s="20">
        <f t="shared" si="13"/>
        <v>3.8454545454545466</v>
      </c>
      <c r="C31" s="20">
        <f t="shared" si="13"/>
        <v>4.0909090909090917</v>
      </c>
      <c r="D31" s="20">
        <f t="shared" si="13"/>
        <v>3.8454545454545466</v>
      </c>
      <c r="E31" s="20">
        <f t="shared" si="13"/>
        <v>3.5149662212140642</v>
      </c>
      <c r="F31" s="20">
        <f t="shared" si="13"/>
        <v>1.9073102857754471</v>
      </c>
      <c r="G31" s="20">
        <f t="shared" si="13"/>
        <v>2.1274985531763342</v>
      </c>
      <c r="H31" s="20">
        <f t="shared" ref="H31" si="22">H113*H$1</f>
        <v>2.4602465606574948</v>
      </c>
    </row>
    <row r="32" spans="1:8">
      <c r="A32" s="18" t="s">
        <v>27</v>
      </c>
      <c r="B32" s="20">
        <f t="shared" si="13"/>
        <v>355.33636363636373</v>
      </c>
      <c r="C32" s="20">
        <f t="shared" si="13"/>
        <v>324.40909090909099</v>
      </c>
      <c r="D32" s="20">
        <f t="shared" si="13"/>
        <v>350.83636363636373</v>
      </c>
      <c r="E32" s="20">
        <f t="shared" si="13"/>
        <v>461.2594309384092</v>
      </c>
      <c r="F32" s="20">
        <f t="shared" si="13"/>
        <v>106.41924435406187</v>
      </c>
      <c r="G32" s="20">
        <f t="shared" si="13"/>
        <v>57.117927258157856</v>
      </c>
      <c r="H32" s="20">
        <f t="shared" ref="H32" si="23">H114*H$1</f>
        <v>101.62989101304269</v>
      </c>
    </row>
    <row r="33" spans="1:8">
      <c r="A33" s="18" t="s">
        <v>28</v>
      </c>
      <c r="B33" s="20">
        <f t="shared" si="13"/>
        <v>406.30909090909103</v>
      </c>
      <c r="C33" s="20">
        <f t="shared" si="13"/>
        <v>403.44545454545465</v>
      </c>
      <c r="D33" s="20">
        <f t="shared" si="13"/>
        <v>363.92727272727279</v>
      </c>
      <c r="E33" s="20">
        <f t="shared" si="13"/>
        <v>355.7305587060506</v>
      </c>
      <c r="F33" s="20">
        <f t="shared" si="13"/>
        <v>206.94316600663598</v>
      </c>
      <c r="G33" s="20">
        <f t="shared" si="13"/>
        <v>238.42407514579529</v>
      </c>
      <c r="H33" s="20">
        <f t="shared" ref="H33" si="24">H115*H$1</f>
        <v>315.63516169376447</v>
      </c>
    </row>
    <row r="34" spans="1:8">
      <c r="A34" s="18" t="s">
        <v>29</v>
      </c>
      <c r="B34" s="19"/>
      <c r="C34" s="19"/>
      <c r="D34" s="19"/>
      <c r="E34" s="19"/>
      <c r="F34" s="20">
        <f>F116*F$1</f>
        <v>0.86695922080702137</v>
      </c>
      <c r="G34" s="20">
        <f>G116*G$1</f>
        <v>0</v>
      </c>
      <c r="H34" s="20">
        <f>H116*H$1</f>
        <v>1.0492227979274611</v>
      </c>
    </row>
    <row r="35" spans="1:8" ht="14.25">
      <c r="A35" s="18" t="s">
        <v>30</v>
      </c>
      <c r="B35" s="19"/>
      <c r="C35" s="19"/>
      <c r="D35" s="19"/>
      <c r="E35" s="19"/>
      <c r="F35" s="19"/>
      <c r="G35" s="20">
        <f>G117*G$1</f>
        <v>-48.319458665360806</v>
      </c>
      <c r="H35" s="20">
        <f>H117*H$1</f>
        <v>-92.584866892978383</v>
      </c>
    </row>
    <row r="36" spans="1:8">
      <c r="A36" s="14" t="s">
        <v>31</v>
      </c>
      <c r="B36" s="21">
        <f t="shared" ref="B36:G36" si="25">B118*B$1</f>
        <v>822.60000000000014</v>
      </c>
      <c r="C36" s="21">
        <f t="shared" si="25"/>
        <v>676.30909090909108</v>
      </c>
      <c r="D36" s="21">
        <f t="shared" si="25"/>
        <v>729.65454545454554</v>
      </c>
      <c r="E36" s="21">
        <f t="shared" si="25"/>
        <v>547.01661817643867</v>
      </c>
      <c r="F36" s="21">
        <f t="shared" si="25"/>
        <v>376.21695386920692</v>
      </c>
      <c r="G36" s="21">
        <f t="shared" si="25"/>
        <v>556.50313849441295</v>
      </c>
      <c r="H36" s="21">
        <f t="shared" ref="H36" si="26">H118*H$1</f>
        <v>661.22744327318196</v>
      </c>
    </row>
    <row r="37" spans="1:8">
      <c r="A37" s="22"/>
      <c r="B37" s="20"/>
      <c r="C37" s="20"/>
      <c r="D37" s="20"/>
      <c r="E37" s="20"/>
      <c r="F37" s="20"/>
      <c r="G37" s="20"/>
      <c r="H37" s="20"/>
    </row>
    <row r="38" spans="1:8">
      <c r="A38" s="23" t="s">
        <v>32</v>
      </c>
      <c r="B38" s="24">
        <f t="shared" ref="B38:G38" si="27">B120*B$1</f>
        <v>0</v>
      </c>
      <c r="C38" s="24">
        <f t="shared" si="27"/>
        <v>0</v>
      </c>
      <c r="D38" s="24">
        <f t="shared" si="27"/>
        <v>0</v>
      </c>
      <c r="E38" s="24">
        <f t="shared" si="27"/>
        <v>0</v>
      </c>
      <c r="F38" s="24">
        <f t="shared" si="27"/>
        <v>0</v>
      </c>
      <c r="G38" s="24">
        <f t="shared" si="27"/>
        <v>0</v>
      </c>
      <c r="H38" s="24">
        <f t="shared" ref="H38" si="28">H120*H$1</f>
        <v>0</v>
      </c>
    </row>
    <row r="39" spans="1:8">
      <c r="A39" s="23"/>
      <c r="B39" s="24"/>
      <c r="C39" s="24"/>
      <c r="D39" s="24"/>
      <c r="E39" s="24"/>
      <c r="F39" s="24"/>
      <c r="G39" s="24"/>
      <c r="H39" s="24"/>
    </row>
    <row r="40" spans="1:8">
      <c r="A40" s="23" t="s">
        <v>33</v>
      </c>
      <c r="B40" s="24">
        <f t="shared" ref="B40:G40" si="29">B122*B$1</f>
        <v>0</v>
      </c>
      <c r="C40" s="24">
        <f t="shared" si="29"/>
        <v>0</v>
      </c>
      <c r="D40" s="24">
        <f t="shared" si="29"/>
        <v>0</v>
      </c>
      <c r="E40" s="24">
        <f t="shared" si="29"/>
        <v>0</v>
      </c>
      <c r="F40" s="24">
        <f t="shared" si="29"/>
        <v>0</v>
      </c>
      <c r="G40" s="24">
        <f t="shared" si="29"/>
        <v>0</v>
      </c>
      <c r="H40" s="24">
        <f t="shared" ref="H40" si="30">H122*H$1</f>
        <v>0</v>
      </c>
    </row>
    <row r="41" spans="1:8">
      <c r="A41" s="23"/>
      <c r="B41" s="20"/>
      <c r="C41" s="20"/>
      <c r="D41" s="20"/>
      <c r="E41" s="20"/>
      <c r="F41" s="20"/>
      <c r="G41" s="20"/>
      <c r="H41" s="20"/>
    </row>
    <row r="42" spans="1:8">
      <c r="A42" s="10" t="s">
        <v>34</v>
      </c>
      <c r="B42" s="26">
        <f t="shared" ref="B42:D42" si="31">B43+B49</f>
        <v>3608.5090909090914</v>
      </c>
      <c r="C42" s="26">
        <f t="shared" si="31"/>
        <v>3868.7727272727275</v>
      </c>
      <c r="D42" s="26">
        <f t="shared" si="31"/>
        <v>3734.4272727272737</v>
      </c>
      <c r="E42" s="26">
        <f>E43+E49</f>
        <v>3998.753390206618</v>
      </c>
      <c r="F42" s="26">
        <f>F43+F49</f>
        <v>2280.3194905276678</v>
      </c>
      <c r="G42" s="26">
        <f>G43+G49</f>
        <v>2451.815874994435</v>
      </c>
      <c r="H42" s="26">
        <f>H43+H49</f>
        <v>3250.3475075933534</v>
      </c>
    </row>
    <row r="43" spans="1:8">
      <c r="A43" s="23" t="s">
        <v>35</v>
      </c>
      <c r="B43" s="21">
        <f t="shared" ref="B43:D43" si="32">SUM(B44:B47)</f>
        <v>3011.6454545454549</v>
      </c>
      <c r="C43" s="21">
        <f t="shared" si="32"/>
        <v>3250.227272727273</v>
      </c>
      <c r="D43" s="21">
        <f t="shared" si="32"/>
        <v>3003.7909090909097</v>
      </c>
      <c r="E43" s="21">
        <f>SUM(E44:E47)</f>
        <v>3651.8901326495393</v>
      </c>
      <c r="F43" s="21">
        <f>SUM(F44:F47)</f>
        <v>2043.8130150915124</v>
      </c>
      <c r="G43" s="21">
        <f>SUM(G44:G47)</f>
        <v>2145.3479054445083</v>
      </c>
      <c r="H43" s="21">
        <f>SUM(H44:H47)</f>
        <v>2820.5641415043769</v>
      </c>
    </row>
    <row r="44" spans="1:8">
      <c r="A44" s="27" t="s">
        <v>36</v>
      </c>
      <c r="B44" s="20">
        <f t="shared" ref="B44:G47" si="33">B126*B$1</f>
        <v>978.62727272727284</v>
      </c>
      <c r="C44" s="20">
        <f t="shared" si="33"/>
        <v>1166.4000000000001</v>
      </c>
      <c r="D44" s="20">
        <f t="shared" si="33"/>
        <v>1123.609090909091</v>
      </c>
      <c r="E44" s="20">
        <f t="shared" si="33"/>
        <v>1224.4864145174811</v>
      </c>
      <c r="F44" s="20">
        <f t="shared" si="33"/>
        <v>694.52103178850484</v>
      </c>
      <c r="G44" s="20">
        <f t="shared" si="33"/>
        <v>693.23999465788177</v>
      </c>
      <c r="H44" s="20">
        <f t="shared" ref="H44" si="34">H126*H$1</f>
        <v>873.53224941933172</v>
      </c>
    </row>
    <row r="45" spans="1:8">
      <c r="A45" s="27" t="s">
        <v>37</v>
      </c>
      <c r="B45" s="20">
        <f t="shared" si="33"/>
        <v>868.33636363636379</v>
      </c>
      <c r="C45" s="20">
        <f t="shared" si="33"/>
        <v>556.60909090909104</v>
      </c>
      <c r="D45" s="20">
        <f t="shared" si="33"/>
        <v>494.6727272727274</v>
      </c>
      <c r="E45" s="20">
        <f t="shared" si="33"/>
        <v>1016.6240938902313</v>
      </c>
      <c r="F45" s="20">
        <f t="shared" si="33"/>
        <v>472.10264369046342</v>
      </c>
      <c r="G45" s="20">
        <f t="shared" si="33"/>
        <v>403.50353915327423</v>
      </c>
      <c r="H45" s="20">
        <f t="shared" ref="H45" si="35">H127*H$1</f>
        <v>315.05628015008034</v>
      </c>
    </row>
    <row r="46" spans="1:8">
      <c r="A46" s="28" t="s">
        <v>38</v>
      </c>
      <c r="B46" s="20">
        <f t="shared" si="33"/>
        <v>1034.4272727272728</v>
      </c>
      <c r="C46" s="20">
        <f t="shared" si="33"/>
        <v>1342.5545454545459</v>
      </c>
      <c r="D46" s="20">
        <f t="shared" si="33"/>
        <v>1260.4909090909093</v>
      </c>
      <c r="E46" s="20">
        <f t="shared" si="33"/>
        <v>1212.1041471472952</v>
      </c>
      <c r="F46" s="20">
        <f t="shared" si="33"/>
        <v>717.62549502301192</v>
      </c>
      <c r="G46" s="20">
        <f t="shared" si="33"/>
        <v>798.64132128388906</v>
      </c>
      <c r="H46" s="20">
        <f t="shared" ref="H46" si="36">H128*H$1</f>
        <v>1266.5566374843665</v>
      </c>
    </row>
    <row r="47" spans="1:8">
      <c r="A47" s="28" t="s">
        <v>39</v>
      </c>
      <c r="B47" s="20">
        <f t="shared" si="33"/>
        <v>130.25454545454548</v>
      </c>
      <c r="C47" s="20">
        <f t="shared" si="33"/>
        <v>184.66363636363639</v>
      </c>
      <c r="D47" s="20">
        <f t="shared" si="33"/>
        <v>125.01818181818186</v>
      </c>
      <c r="E47" s="20">
        <f t="shared" si="33"/>
        <v>198.67547709453129</v>
      </c>
      <c r="F47" s="20">
        <f t="shared" si="33"/>
        <v>159.56384458953229</v>
      </c>
      <c r="G47" s="20">
        <f t="shared" si="33"/>
        <v>249.96305034946354</v>
      </c>
      <c r="H47" s="20">
        <f t="shared" ref="H47" si="37">H129*H$1</f>
        <v>365.41897445059851</v>
      </c>
    </row>
    <row r="48" spans="1:8">
      <c r="A48" s="22"/>
      <c r="B48" s="20"/>
      <c r="C48" s="20"/>
      <c r="D48" s="20"/>
      <c r="E48" s="20"/>
      <c r="F48" s="20"/>
      <c r="G48" s="20"/>
      <c r="H48" s="20"/>
    </row>
    <row r="49" spans="1:8">
      <c r="A49" s="29" t="s">
        <v>40</v>
      </c>
      <c r="B49" s="15">
        <f t="shared" ref="B49:D49" si="38">B50+B51</f>
        <v>596.86363636363649</v>
      </c>
      <c r="C49" s="15">
        <f t="shared" si="38"/>
        <v>618.54545454545462</v>
      </c>
      <c r="D49" s="15">
        <f t="shared" si="38"/>
        <v>730.63636363636374</v>
      </c>
      <c r="E49" s="15">
        <f>E50+E51</f>
        <v>346.86325755707878</v>
      </c>
      <c r="F49" s="15">
        <f>F50+F51</f>
        <v>236.50647543615543</v>
      </c>
      <c r="G49" s="15">
        <f>G50+G51</f>
        <v>306.46796954992647</v>
      </c>
      <c r="H49" s="15">
        <f>H50+H51</f>
        <v>429.78336608897627</v>
      </c>
    </row>
    <row r="50" spans="1:8">
      <c r="A50" s="27" t="s">
        <v>41</v>
      </c>
      <c r="B50" s="20">
        <f t="shared" ref="B50:G51" si="39">B132*B$1</f>
        <v>596.86363636363649</v>
      </c>
      <c r="C50" s="20">
        <f t="shared" si="39"/>
        <v>618.54545454545462</v>
      </c>
      <c r="D50" s="20">
        <f t="shared" si="39"/>
        <v>730.63636363636374</v>
      </c>
      <c r="E50" s="20">
        <f t="shared" si="39"/>
        <v>346.86325755707878</v>
      </c>
      <c r="F50" s="20">
        <f t="shared" si="39"/>
        <v>236.50647543615543</v>
      </c>
      <c r="G50" s="20">
        <f t="shared" si="39"/>
        <v>306.46796954992647</v>
      </c>
      <c r="H50" s="20">
        <f t="shared" ref="H50" si="40">H132*H$1</f>
        <v>429.78336608897627</v>
      </c>
    </row>
    <row r="51" spans="1:8">
      <c r="A51" s="27" t="s">
        <v>42</v>
      </c>
      <c r="B51" s="20">
        <f t="shared" si="39"/>
        <v>0</v>
      </c>
      <c r="C51" s="20">
        <f t="shared" si="39"/>
        <v>0</v>
      </c>
      <c r="D51" s="20">
        <f t="shared" si="39"/>
        <v>0</v>
      </c>
      <c r="E51" s="20">
        <f t="shared" si="39"/>
        <v>0</v>
      </c>
      <c r="F51" s="20">
        <f t="shared" si="39"/>
        <v>0</v>
      </c>
      <c r="G51" s="20">
        <f t="shared" si="39"/>
        <v>0</v>
      </c>
      <c r="H51" s="20">
        <f t="shared" ref="H51" si="41">H133*H$1</f>
        <v>0</v>
      </c>
    </row>
    <row r="52" spans="1:8">
      <c r="A52" s="30"/>
      <c r="B52" s="20"/>
      <c r="C52" s="20"/>
      <c r="D52" s="20"/>
      <c r="E52" s="20"/>
      <c r="F52" s="20"/>
      <c r="G52" s="20"/>
      <c r="H52" s="20"/>
    </row>
    <row r="53" spans="1:8">
      <c r="A53" s="23" t="s">
        <v>43</v>
      </c>
      <c r="B53" s="20">
        <f t="shared" ref="B53:G53" si="42">B135*B$1</f>
        <v>-48.436363636363652</v>
      </c>
      <c r="C53" s="20">
        <f t="shared" si="42"/>
        <v>-211.90909090909096</v>
      </c>
      <c r="D53" s="20">
        <f t="shared" si="42"/>
        <v>-163.80000000000001</v>
      </c>
      <c r="E53" s="20">
        <f t="shared" si="42"/>
        <v>-114.39617338133044</v>
      </c>
      <c r="F53" s="20">
        <f t="shared" si="42"/>
        <v>-150.89425238146208</v>
      </c>
      <c r="G53" s="20">
        <f t="shared" si="42"/>
        <v>-107.13217290655744</v>
      </c>
      <c r="H53" s="20">
        <f t="shared" ref="H53" si="43">H135*H$1</f>
        <v>-2.6049669465785241</v>
      </c>
    </row>
    <row r="54" spans="1:8">
      <c r="A54" s="31"/>
      <c r="B54" s="20"/>
      <c r="C54" s="20"/>
      <c r="D54" s="20"/>
      <c r="E54" s="20"/>
      <c r="F54" s="20"/>
      <c r="G54" s="20"/>
      <c r="H54" s="20"/>
    </row>
    <row r="55" spans="1:8" ht="18" customHeight="1">
      <c r="A55" s="32" t="s">
        <v>44</v>
      </c>
      <c r="B55" s="33">
        <f t="shared" ref="B55:G55" si="44">B11-B43</f>
        <v>281.16000000000031</v>
      </c>
      <c r="C55" s="33">
        <f t="shared" si="44"/>
        <v>-10.02272727272657</v>
      </c>
      <c r="D55" s="33">
        <f t="shared" si="44"/>
        <v>65.078181818182202</v>
      </c>
      <c r="E55" s="33">
        <f t="shared" si="44"/>
        <v>-936.98614330095234</v>
      </c>
      <c r="F55" s="33">
        <f t="shared" si="44"/>
        <v>-567.98833351171993</v>
      </c>
      <c r="G55" s="33">
        <f t="shared" si="44"/>
        <v>-307.82379913635737</v>
      </c>
      <c r="H55" s="33">
        <f t="shared" ref="H55" si="45">H11-H43</f>
        <v>-660.6304716812574</v>
      </c>
    </row>
    <row r="56" spans="1:8" ht="18" customHeight="1">
      <c r="A56" s="32" t="s">
        <v>45</v>
      </c>
      <c r="B56" s="33">
        <f t="shared" ref="B56:G56" si="46">B10-(B42-B47)+B53</f>
        <v>-233.88545454545414</v>
      </c>
      <c r="C56" s="33">
        <f t="shared" si="46"/>
        <v>-655.81363636363585</v>
      </c>
      <c r="D56" s="33">
        <f t="shared" si="46"/>
        <v>-704.33999999999992</v>
      </c>
      <c r="E56" s="33">
        <f t="shared" si="46"/>
        <v>-1199.5700971448302</v>
      </c>
      <c r="F56" s="33">
        <f t="shared" si="46"/>
        <v>-795.825216739805</v>
      </c>
      <c r="G56" s="33">
        <f t="shared" si="46"/>
        <v>-471.46089124337789</v>
      </c>
      <c r="H56" s="33">
        <f t="shared" ref="H56" si="47">H10-(H42-H47)+H53</f>
        <v>-727.59983026621398</v>
      </c>
    </row>
    <row r="57" spans="1:8" ht="18" customHeight="1">
      <c r="A57" s="32" t="s">
        <v>46</v>
      </c>
      <c r="B57" s="34">
        <f t="shared" ref="B57:G57" si="48">B139*B$1</f>
        <v>-364.13181818181778</v>
      </c>
      <c r="C57" s="34">
        <f t="shared" si="48"/>
        <v>-840.42818181818132</v>
      </c>
      <c r="D57" s="34">
        <f t="shared" si="48"/>
        <v>-829.44000000000017</v>
      </c>
      <c r="E57" s="34">
        <f t="shared" si="48"/>
        <v>-1398.3654026332663</v>
      </c>
      <c r="F57" s="34">
        <f t="shared" si="48"/>
        <v>-955.36305255271361</v>
      </c>
      <c r="G57" s="34">
        <f t="shared" si="48"/>
        <v>-721.441971241597</v>
      </c>
      <c r="H57" s="34">
        <f t="shared" ref="H57" si="49">H139*H$1</f>
        <v>-1093.0188047168119</v>
      </c>
    </row>
    <row r="58" spans="1:8">
      <c r="A58" s="35"/>
      <c r="B58" s="20"/>
      <c r="C58" s="20"/>
      <c r="D58" s="20"/>
      <c r="E58" s="20"/>
      <c r="F58" s="20"/>
      <c r="G58" s="20"/>
      <c r="H58" s="20"/>
    </row>
    <row r="59" spans="1:8" s="38" customFormat="1" ht="18" customHeight="1">
      <c r="A59" s="35" t="s">
        <v>47</v>
      </c>
      <c r="B59" s="37">
        <f t="shared" ref="B59:G59" si="50">B141*B$1</f>
        <v>364.05</v>
      </c>
      <c r="C59" s="37">
        <f t="shared" si="50"/>
        <v>840.428181818182</v>
      </c>
      <c r="D59" s="37">
        <f t="shared" si="50"/>
        <v>829.47272727272741</v>
      </c>
      <c r="E59" s="37">
        <f t="shared" si="50"/>
        <v>1398.3574140736723</v>
      </c>
      <c r="F59" s="37">
        <f t="shared" si="50"/>
        <v>955.38906132933721</v>
      </c>
      <c r="G59" s="37">
        <f t="shared" si="50"/>
        <v>721.43836531184616</v>
      </c>
      <c r="H59" s="37">
        <f t="shared" ref="H59" si="51">H141*H$1</f>
        <v>889.34295158120426</v>
      </c>
    </row>
    <row r="60" spans="1:8">
      <c r="A60" s="23" t="s">
        <v>48</v>
      </c>
      <c r="B60" s="25">
        <f t="shared" ref="B60:G60" si="52">B61-B62</f>
        <v>284.40000000000003</v>
      </c>
      <c r="C60" s="25">
        <f t="shared" si="52"/>
        <v>453.60818181818195</v>
      </c>
      <c r="D60" s="25">
        <f t="shared" si="52"/>
        <v>211.3363636363637</v>
      </c>
      <c r="E60" s="25">
        <f t="shared" si="52"/>
        <v>214.0135115143745</v>
      </c>
      <c r="F60" s="25">
        <f t="shared" si="52"/>
        <v>2042.512576260302</v>
      </c>
      <c r="G60" s="25">
        <f t="shared" si="52"/>
        <v>257.28308774429053</v>
      </c>
      <c r="H60" s="25">
        <f t="shared" ref="H60" si="53">H61-H62</f>
        <v>118.34509558692162</v>
      </c>
    </row>
    <row r="61" spans="1:8">
      <c r="A61" s="40" t="s">
        <v>49</v>
      </c>
      <c r="B61" s="20">
        <f t="shared" ref="B61:G62" si="54">B143*B$1</f>
        <v>407.37272727272733</v>
      </c>
      <c r="C61" s="20">
        <f t="shared" si="54"/>
        <v>502.8627272727274</v>
      </c>
      <c r="D61" s="20">
        <f t="shared" si="54"/>
        <v>304.03636363636372</v>
      </c>
      <c r="E61" s="20">
        <f t="shared" si="54"/>
        <v>309.87622663839443</v>
      </c>
      <c r="F61" s="20">
        <f t="shared" si="54"/>
        <v>2550.3339398480148</v>
      </c>
      <c r="G61" s="20">
        <f t="shared" si="54"/>
        <v>400.90726973244881</v>
      </c>
      <c r="H61" s="20">
        <f t="shared" ref="H61" si="55">H143*H$1</f>
        <v>499.53859210291228</v>
      </c>
    </row>
    <row r="62" spans="1:8">
      <c r="A62" s="40" t="s">
        <v>50</v>
      </c>
      <c r="B62" s="20">
        <f t="shared" si="54"/>
        <v>122.97272727272731</v>
      </c>
      <c r="C62" s="20">
        <f t="shared" si="54"/>
        <v>49.254545454545465</v>
      </c>
      <c r="D62" s="20">
        <f t="shared" si="54"/>
        <v>92.700000000000017</v>
      </c>
      <c r="E62" s="20">
        <f t="shared" si="54"/>
        <v>95.862715124019928</v>
      </c>
      <c r="F62" s="20">
        <f t="shared" si="54"/>
        <v>507.82136358771277</v>
      </c>
      <c r="G62" s="20">
        <f t="shared" si="54"/>
        <v>143.62418198815828</v>
      </c>
      <c r="H62" s="20">
        <f t="shared" ref="H62" si="56">H144*H$1</f>
        <v>381.19349651599066</v>
      </c>
    </row>
    <row r="63" spans="1:8">
      <c r="A63" s="12" t="s">
        <v>51</v>
      </c>
      <c r="B63" s="39">
        <f t="shared" ref="B63:G63" si="57">SUM(B64,B67,B70,B71)</f>
        <v>79.731818181818198</v>
      </c>
      <c r="C63" s="39">
        <f t="shared" si="57"/>
        <v>386.82000000000005</v>
      </c>
      <c r="D63" s="41">
        <f t="shared" si="57"/>
        <v>618.13636363636374</v>
      </c>
      <c r="E63" s="41">
        <f t="shared" si="57"/>
        <v>1184.3039597613297</v>
      </c>
      <c r="F63" s="41">
        <f t="shared" si="57"/>
        <v>-881.52413571657939</v>
      </c>
      <c r="G63" s="41">
        <f t="shared" si="57"/>
        <v>489.72131950318288</v>
      </c>
      <c r="H63" s="41">
        <f t="shared" ref="H63" si="58">SUM(H64,H67,H70,H71)</f>
        <v>770.99785599428253</v>
      </c>
    </row>
    <row r="64" spans="1:8" ht="14.25">
      <c r="A64" s="40" t="s">
        <v>52</v>
      </c>
      <c r="B64" s="17">
        <f t="shared" ref="B64:G67" si="59">B146*B$1</f>
        <v>-24.439090909090908</v>
      </c>
      <c r="C64" s="17">
        <f t="shared" si="59"/>
        <v>374.78454545454554</v>
      </c>
      <c r="D64" s="17">
        <f t="shared" si="59"/>
        <v>143.34545454545457</v>
      </c>
      <c r="E64" s="17">
        <f t="shared" si="59"/>
        <v>1368.8396863750679</v>
      </c>
      <c r="F64" s="17">
        <f t="shared" si="59"/>
        <v>-173.99871561596919</v>
      </c>
      <c r="G64" s="17">
        <f t="shared" si="59"/>
        <v>189.058896852602</v>
      </c>
      <c r="H64" s="17">
        <f t="shared" ref="H64" si="60">H146*H$1</f>
        <v>-54.849026264070034</v>
      </c>
    </row>
    <row r="65" spans="1:8">
      <c r="A65" s="42" t="s">
        <v>53</v>
      </c>
      <c r="B65" s="20">
        <f t="shared" si="59"/>
        <v>-72.057272727272732</v>
      </c>
      <c r="C65" s="20">
        <f t="shared" si="59"/>
        <v>554.21181818181833</v>
      </c>
      <c r="D65" s="20">
        <f t="shared" si="59"/>
        <v>-338.07272727272732</v>
      </c>
      <c r="E65" s="20">
        <f t="shared" si="59"/>
        <v>1490.5054489866366</v>
      </c>
      <c r="F65" s="20">
        <f t="shared" si="59"/>
        <v>-30.126832923043992</v>
      </c>
      <c r="G65" s="20">
        <f t="shared" si="59"/>
        <v>-28.162311356452829</v>
      </c>
      <c r="H65" s="20">
        <f t="shared" ref="H65" si="61">H147*H$1</f>
        <v>-2.6049669465785241</v>
      </c>
    </row>
    <row r="66" spans="1:8">
      <c r="A66" s="42" t="s">
        <v>54</v>
      </c>
      <c r="B66" s="20">
        <f t="shared" si="59"/>
        <v>-47.618181818181831</v>
      </c>
      <c r="C66" s="20">
        <f t="shared" si="59"/>
        <v>179.42727272727276</v>
      </c>
      <c r="D66" s="20">
        <f t="shared" si="59"/>
        <v>-481.41818181818189</v>
      </c>
      <c r="E66" s="20">
        <f t="shared" si="59"/>
        <v>121.66576261156864</v>
      </c>
      <c r="F66" s="20">
        <f t="shared" si="59"/>
        <v>143.8718826929252</v>
      </c>
      <c r="G66" s="20">
        <f t="shared" si="59"/>
        <v>-217.22120820905485</v>
      </c>
      <c r="H66" s="20">
        <f t="shared" ref="H66" si="62">H148*H$1</f>
        <v>52.244059317491512</v>
      </c>
    </row>
    <row r="67" spans="1:8" ht="14.25">
      <c r="A67" s="40" t="s">
        <v>55</v>
      </c>
      <c r="B67" s="20">
        <f t="shared" si="59"/>
        <v>68.661818181818191</v>
      </c>
      <c r="C67" s="20">
        <f t="shared" si="59"/>
        <v>62.869090909090922</v>
      </c>
      <c r="D67" s="20">
        <f t="shared" si="59"/>
        <v>487.06363636363642</v>
      </c>
      <c r="E67" s="20">
        <f t="shared" si="59"/>
        <v>-261.78509788451106</v>
      </c>
      <c r="F67" s="20">
        <f t="shared" si="59"/>
        <v>175.68928609654287</v>
      </c>
      <c r="G67" s="20">
        <f t="shared" si="59"/>
        <v>311.19173752392817</v>
      </c>
      <c r="H67" s="20">
        <f t="shared" ref="H67" si="63">H149*H$1</f>
        <v>17.945327854207612</v>
      </c>
    </row>
    <row r="68" spans="1:8">
      <c r="A68" s="42" t="s">
        <v>53</v>
      </c>
      <c r="B68" s="20">
        <f t="shared" ref="B68:E71" si="64">B150*B$1</f>
        <v>75.370909090909095</v>
      </c>
      <c r="C68" s="20">
        <f t="shared" si="64"/>
        <v>119.67545454545457</v>
      </c>
      <c r="D68" s="20">
        <f t="shared" si="64"/>
        <v>484.85454545454559</v>
      </c>
      <c r="E68" s="20">
        <f t="shared" si="64"/>
        <v>-282.55535282804874</v>
      </c>
      <c r="F68" s="43" t="str">
        <f t="shared" ref="F68:H69" si="65">IF(F150="…","…",F150*F$1)</f>
        <v>…</v>
      </c>
      <c r="G68" s="43" t="str">
        <f t="shared" si="65"/>
        <v>…</v>
      </c>
      <c r="H68" s="43" t="str">
        <f t="shared" si="65"/>
        <v>…</v>
      </c>
    </row>
    <row r="69" spans="1:8">
      <c r="A69" s="42" t="s">
        <v>54</v>
      </c>
      <c r="B69" s="20">
        <f t="shared" si="64"/>
        <v>6.7090909090909099</v>
      </c>
      <c r="C69" s="20">
        <f t="shared" si="64"/>
        <v>56.806363636363656</v>
      </c>
      <c r="D69" s="20">
        <f t="shared" si="64"/>
        <v>-2.290909090909091</v>
      </c>
      <c r="E69" s="20">
        <f t="shared" si="64"/>
        <v>-20.770254943537651</v>
      </c>
      <c r="F69" s="43" t="str">
        <f t="shared" si="65"/>
        <v>…</v>
      </c>
      <c r="G69" s="43" t="str">
        <f t="shared" si="65"/>
        <v>…</v>
      </c>
      <c r="H69" s="43" t="str">
        <f t="shared" si="65"/>
        <v>…</v>
      </c>
    </row>
    <row r="70" spans="1:8">
      <c r="A70" s="40" t="s">
        <v>56</v>
      </c>
      <c r="B70" s="20">
        <f t="shared" si="64"/>
        <v>8.4272727272727295</v>
      </c>
      <c r="C70" s="20">
        <f t="shared" si="64"/>
        <v>13.393636363636364</v>
      </c>
      <c r="D70" s="20">
        <f t="shared" si="64"/>
        <v>2.2090909090909099</v>
      </c>
      <c r="E70" s="20">
        <f t="shared" si="64"/>
        <v>8.7075299570984779</v>
      </c>
      <c r="F70" s="20">
        <f t="shared" ref="F70:G72" si="66">F152*F$1</f>
        <v>12.484212779621108</v>
      </c>
      <c r="G70" s="20">
        <f t="shared" si="66"/>
        <v>-7.608511774918755</v>
      </c>
      <c r="H70" s="20">
        <f t="shared" ref="H70" si="67">H152*H$1</f>
        <v>-0.6150616401643737</v>
      </c>
    </row>
    <row r="71" spans="1:8" ht="14.25" customHeight="1">
      <c r="A71" s="40" t="s">
        <v>57</v>
      </c>
      <c r="B71" s="20">
        <f t="shared" si="64"/>
        <v>27.081818181818189</v>
      </c>
      <c r="C71" s="20">
        <f t="shared" si="64"/>
        <v>-64.227272727272734</v>
      </c>
      <c r="D71" s="20">
        <f t="shared" si="64"/>
        <v>-14.481818181818184</v>
      </c>
      <c r="E71" s="20">
        <f t="shared" si="64"/>
        <v>68.54184131367424</v>
      </c>
      <c r="F71" s="20">
        <f t="shared" si="66"/>
        <v>-895.69891897677417</v>
      </c>
      <c r="G71" s="20">
        <f t="shared" si="66"/>
        <v>-2.9208030984285265</v>
      </c>
      <c r="H71" s="20">
        <f t="shared" ref="H71" si="68">H153*H$1</f>
        <v>808.51661604430933</v>
      </c>
    </row>
    <row r="72" spans="1:8">
      <c r="A72" s="23" t="s">
        <v>58</v>
      </c>
      <c r="B72" s="44"/>
      <c r="C72" s="44"/>
      <c r="D72" s="44"/>
      <c r="E72" s="44"/>
      <c r="F72" s="20">
        <f t="shared" si="66"/>
        <v>-205.59937921438512</v>
      </c>
      <c r="G72" s="20">
        <f t="shared" si="66"/>
        <v>-25.566041935627474</v>
      </c>
      <c r="H72" s="20">
        <f t="shared" ref="H72" si="69">H154*H$1</f>
        <v>0</v>
      </c>
    </row>
    <row r="73" spans="1:8" ht="13.5" thickBot="1">
      <c r="A73" s="45"/>
      <c r="B73" s="46"/>
      <c r="C73" s="46"/>
      <c r="D73" s="46"/>
      <c r="E73" s="46"/>
      <c r="F73" s="46"/>
      <c r="G73" s="46"/>
      <c r="H73" s="46"/>
    </row>
    <row r="74" spans="1:8">
      <c r="A74" s="47" t="s">
        <v>59</v>
      </c>
    </row>
    <row r="75" spans="1:8" ht="14.25">
      <c r="A75" s="48" t="s">
        <v>60</v>
      </c>
    </row>
    <row r="76" spans="1:8" ht="14.25">
      <c r="A76" s="49" t="s">
        <v>61</v>
      </c>
    </row>
    <row r="77" spans="1:8" ht="14.25">
      <c r="A77" s="49" t="s">
        <v>62</v>
      </c>
    </row>
    <row r="78" spans="1:8" ht="14.25">
      <c r="A78" s="49" t="s">
        <v>63</v>
      </c>
    </row>
    <row r="79" spans="1:8">
      <c r="A79" s="47"/>
    </row>
    <row r="80" spans="1:8">
      <c r="A80" s="47" t="s">
        <v>64</v>
      </c>
    </row>
    <row r="81" spans="1:8">
      <c r="A81" s="50" t="s">
        <v>71</v>
      </c>
    </row>
    <row r="82" spans="1:8">
      <c r="A82" s="50" t="s">
        <v>65</v>
      </c>
    </row>
    <row r="83" spans="1:8">
      <c r="A83" s="51"/>
    </row>
    <row r="84" spans="1:8">
      <c r="A84" s="51"/>
    </row>
    <row r="85" spans="1:8">
      <c r="A85" s="51"/>
    </row>
    <row r="86" spans="1:8">
      <c r="A86" s="4" t="s">
        <v>1</v>
      </c>
    </row>
    <row r="87" spans="1:8">
      <c r="A87" s="4" t="s">
        <v>2</v>
      </c>
    </row>
    <row r="88" spans="1:8">
      <c r="A88" s="4"/>
    </row>
    <row r="89" spans="1:8">
      <c r="A89" s="4" t="s">
        <v>66</v>
      </c>
      <c r="B89" s="6"/>
      <c r="C89" s="6"/>
      <c r="D89" s="6"/>
      <c r="E89" s="6"/>
      <c r="F89" s="6"/>
      <c r="G89" s="6"/>
      <c r="H89" s="6"/>
    </row>
    <row r="90" spans="1:8" ht="19.5" customHeight="1" thickBot="1">
      <c r="A90" s="7" t="s">
        <v>4</v>
      </c>
      <c r="B90" s="8">
        <v>2012</v>
      </c>
      <c r="C90" s="8">
        <v>2013</v>
      </c>
      <c r="D90" s="8">
        <v>2014</v>
      </c>
      <c r="E90" s="8">
        <v>2015</v>
      </c>
      <c r="F90" s="8">
        <v>2016</v>
      </c>
      <c r="G90" s="8">
        <v>2017</v>
      </c>
      <c r="H90" s="8">
        <v>2018</v>
      </c>
    </row>
    <row r="91" spans="1:8">
      <c r="A91" s="9"/>
    </row>
    <row r="92" spans="1:8">
      <c r="A92" s="10" t="s">
        <v>5</v>
      </c>
      <c r="B92" s="11">
        <f t="shared" ref="B92:G92" si="70">SUM(B93,B120,B122)</f>
        <v>4024.54</v>
      </c>
      <c r="C92" s="11">
        <f t="shared" si="70"/>
        <v>3960.2500000000005</v>
      </c>
      <c r="D92" s="11">
        <f t="shared" si="70"/>
        <v>3750.82</v>
      </c>
      <c r="E92" s="11">
        <f t="shared" si="70"/>
        <v>3398.4399999999996</v>
      </c>
      <c r="F92" s="11">
        <f t="shared" si="70"/>
        <v>3404.6</v>
      </c>
      <c r="G92" s="11">
        <f t="shared" si="70"/>
        <v>5095.84</v>
      </c>
      <c r="H92" s="11">
        <f>SUM(H93,H120,H122)</f>
        <v>5969.9500000000007</v>
      </c>
    </row>
    <row r="93" spans="1:8">
      <c r="A93" s="12" t="s">
        <v>6</v>
      </c>
      <c r="B93" s="13">
        <f t="shared" ref="B93:C93" si="71">B94+B118</f>
        <v>4024.54</v>
      </c>
      <c r="C93" s="13">
        <f t="shared" si="71"/>
        <v>3960.2500000000005</v>
      </c>
      <c r="D93" s="13">
        <f>D94+D118-0.02</f>
        <v>3750.82</v>
      </c>
      <c r="E93" s="13">
        <f>E94+E118-0.05</f>
        <v>3398.4399999999996</v>
      </c>
      <c r="F93" s="13">
        <f>F94+F118</f>
        <v>3404.6</v>
      </c>
      <c r="G93" s="13">
        <f>G94+G118</f>
        <v>5095.84</v>
      </c>
      <c r="H93" s="13">
        <f>H94+H118</f>
        <v>5969.9500000000007</v>
      </c>
    </row>
    <row r="94" spans="1:8">
      <c r="A94" s="14" t="s">
        <v>7</v>
      </c>
      <c r="B94" s="15">
        <f t="shared" ref="B94:C94" si="72">B95+B105</f>
        <v>3019.14</v>
      </c>
      <c r="C94" s="15">
        <f t="shared" si="72"/>
        <v>3133.6500000000005</v>
      </c>
      <c r="D94" s="15">
        <f>D95+D105-0.04</f>
        <v>2859.0400000000004</v>
      </c>
      <c r="E94" s="15">
        <f>E95+E105</f>
        <v>2713.74</v>
      </c>
      <c r="F94" s="15">
        <f>F95+F105</f>
        <v>2536.6999999999998</v>
      </c>
      <c r="G94" s="15">
        <f>G95+G105</f>
        <v>3552.54</v>
      </c>
      <c r="H94" s="15">
        <f>H95+H105</f>
        <v>4142.3500000000004</v>
      </c>
    </row>
    <row r="95" spans="1:8">
      <c r="A95" s="16" t="s">
        <v>8</v>
      </c>
      <c r="B95" s="52">
        <f>SUM(B96,B97:B102)</f>
        <v>1584.6</v>
      </c>
      <c r="C95" s="52">
        <f>SUM(C96,C97:C102)</f>
        <v>1686.6000000000001</v>
      </c>
      <c r="D95" s="52">
        <f>SUM(D96,D97:D102)-0.06</f>
        <v>1449.9400000000003</v>
      </c>
      <c r="E95" s="52">
        <f>SUM(E96,E97:E102)</f>
        <v>1118.5</v>
      </c>
      <c r="F95" s="52">
        <f>SUM(F96,F97:F103)</f>
        <v>1226.3</v>
      </c>
      <c r="G95" s="52">
        <f>SUM(G96,G97:G104)-0.06</f>
        <v>2038.6399999999999</v>
      </c>
      <c r="H95" s="52">
        <f>SUM(H96,H97:H104)</f>
        <v>2190.0000000000005</v>
      </c>
    </row>
    <row r="96" spans="1:8">
      <c r="A96" s="18" t="s">
        <v>9</v>
      </c>
      <c r="B96" s="20">
        <v>1012.4</v>
      </c>
      <c r="C96" s="20">
        <v>972.9</v>
      </c>
      <c r="D96" s="20">
        <v>625.70000000000005</v>
      </c>
      <c r="E96" s="20">
        <v>320.39999999999998</v>
      </c>
      <c r="F96" s="20">
        <v>272.2</v>
      </c>
      <c r="G96" s="20">
        <v>851.7</v>
      </c>
      <c r="H96" s="20">
        <v>1087.9000000000001</v>
      </c>
    </row>
    <row r="97" spans="1:8">
      <c r="A97" s="18" t="s">
        <v>10</v>
      </c>
      <c r="B97" s="20">
        <v>437.8</v>
      </c>
      <c r="C97" s="20">
        <v>504.1</v>
      </c>
      <c r="D97" s="20">
        <v>587.6</v>
      </c>
      <c r="E97" s="20">
        <v>658</v>
      </c>
      <c r="F97" s="20">
        <v>753.9</v>
      </c>
      <c r="G97" s="20">
        <v>759.4</v>
      </c>
      <c r="H97" s="20">
        <v>1038.2</v>
      </c>
    </row>
    <row r="98" spans="1:8">
      <c r="A98" s="18" t="s">
        <v>11</v>
      </c>
      <c r="B98" s="20">
        <v>0.8</v>
      </c>
      <c r="C98" s="20">
        <v>1.2</v>
      </c>
      <c r="D98" s="20">
        <v>2.2999999999999998</v>
      </c>
      <c r="E98" s="20">
        <v>5.3</v>
      </c>
      <c r="F98" s="20">
        <v>3.7</v>
      </c>
      <c r="G98" s="20">
        <v>4.8</v>
      </c>
      <c r="H98" s="20">
        <v>2</v>
      </c>
    </row>
    <row r="99" spans="1:8">
      <c r="A99" s="18" t="s">
        <v>12</v>
      </c>
      <c r="B99" s="20">
        <v>95.6</v>
      </c>
      <c r="C99" s="20">
        <v>169.5</v>
      </c>
      <c r="D99" s="20">
        <v>180</v>
      </c>
      <c r="E99" s="20">
        <v>97.5</v>
      </c>
      <c r="F99" s="20">
        <v>54.9</v>
      </c>
      <c r="G99" s="20">
        <v>14.1</v>
      </c>
      <c r="H99" s="20">
        <v>9</v>
      </c>
    </row>
    <row r="100" spans="1:8">
      <c r="A100" s="18" t="s">
        <v>13</v>
      </c>
      <c r="B100" s="20">
        <v>4.0999999999999996</v>
      </c>
      <c r="C100" s="20">
        <v>5.9</v>
      </c>
      <c r="D100" s="20">
        <v>4.8</v>
      </c>
      <c r="E100" s="20">
        <v>5.7</v>
      </c>
      <c r="F100" s="20">
        <v>4.0999999999999996</v>
      </c>
      <c r="G100" s="20">
        <v>4.9000000000000004</v>
      </c>
      <c r="H100" s="20">
        <v>3.3</v>
      </c>
    </row>
    <row r="101" spans="1:8">
      <c r="A101" s="18" t="s">
        <v>14</v>
      </c>
      <c r="B101" s="20">
        <v>31.2</v>
      </c>
      <c r="C101" s="20">
        <v>30.4</v>
      </c>
      <c r="D101" s="20">
        <v>29.9</v>
      </c>
      <c r="E101" s="20">
        <v>28.7</v>
      </c>
      <c r="F101" s="20">
        <v>34.5</v>
      </c>
      <c r="G101" s="20">
        <v>28.3</v>
      </c>
      <c r="H101" s="20">
        <v>34.200000000000003</v>
      </c>
    </row>
    <row r="102" spans="1:8">
      <c r="A102" s="18" t="s">
        <v>15</v>
      </c>
      <c r="B102" s="20">
        <v>2.7</v>
      </c>
      <c r="C102" s="20">
        <v>2.6</v>
      </c>
      <c r="D102" s="20">
        <v>19.7</v>
      </c>
      <c r="E102" s="20">
        <v>2.9</v>
      </c>
      <c r="F102" s="20">
        <v>4.4000000000000004</v>
      </c>
      <c r="G102" s="20">
        <v>3.6</v>
      </c>
      <c r="H102" s="20">
        <v>4.3</v>
      </c>
    </row>
    <row r="103" spans="1:8">
      <c r="A103" s="18" t="s">
        <v>16</v>
      </c>
      <c r="B103" s="19"/>
      <c r="C103" s="19"/>
      <c r="D103" s="19"/>
      <c r="E103" s="19"/>
      <c r="F103" s="20">
        <v>98.6</v>
      </c>
      <c r="G103" s="20">
        <v>0</v>
      </c>
      <c r="H103" s="20">
        <v>0</v>
      </c>
    </row>
    <row r="104" spans="1:8" ht="14.25">
      <c r="A104" s="18" t="s">
        <v>17</v>
      </c>
      <c r="B104" s="19"/>
      <c r="C104" s="19"/>
      <c r="D104" s="19"/>
      <c r="E104" s="19"/>
      <c r="F104" s="19"/>
      <c r="G104" s="20">
        <v>371.9</v>
      </c>
      <c r="H104" s="20">
        <v>11.1</v>
      </c>
    </row>
    <row r="105" spans="1:8">
      <c r="A105" s="16" t="s">
        <v>18</v>
      </c>
      <c r="B105" s="52">
        <f>SUM(B106:B115)-0.06</f>
        <v>1434.54</v>
      </c>
      <c r="C105" s="52">
        <f>SUM(C106:C115)+0.15</f>
        <v>1447.0500000000002</v>
      </c>
      <c r="D105" s="52">
        <f>SUM(D106:D115)-0.06</f>
        <v>1409.14</v>
      </c>
      <c r="E105" s="52">
        <f>SUM(E106:E115)-0.06</f>
        <v>1595.2399999999998</v>
      </c>
      <c r="F105" s="52">
        <f>SUM(F106:F116)</f>
        <v>1310.3999999999999</v>
      </c>
      <c r="G105" s="52">
        <f>SUM(G106:G117)</f>
        <v>1513.9</v>
      </c>
      <c r="H105" s="52">
        <f>SUM(H106:H117)+0.05</f>
        <v>1952.3500000000001</v>
      </c>
    </row>
    <row r="106" spans="1:8">
      <c r="A106" s="18" t="s">
        <v>19</v>
      </c>
      <c r="B106" s="20">
        <v>316.60000000000002</v>
      </c>
      <c r="C106" s="20">
        <v>354.9</v>
      </c>
      <c r="D106" s="20">
        <v>337</v>
      </c>
      <c r="E106" s="20">
        <v>356.4</v>
      </c>
      <c r="F106" s="20">
        <v>350.1</v>
      </c>
      <c r="G106" s="20">
        <v>502.2</v>
      </c>
      <c r="H106" s="20">
        <v>676.6</v>
      </c>
    </row>
    <row r="107" spans="1:8">
      <c r="A107" s="18" t="s">
        <v>20</v>
      </c>
      <c r="B107" s="20">
        <v>19.899999999999999</v>
      </c>
      <c r="C107" s="20">
        <v>27.1</v>
      </c>
      <c r="D107" s="20">
        <v>20.2</v>
      </c>
      <c r="E107" s="20">
        <v>25.2</v>
      </c>
      <c r="F107" s="20">
        <v>21.4</v>
      </c>
      <c r="G107" s="20">
        <v>29.9</v>
      </c>
      <c r="H107" s="20">
        <v>34.299999999999997</v>
      </c>
    </row>
    <row r="108" spans="1:8">
      <c r="A108" s="18" t="s">
        <v>21</v>
      </c>
      <c r="B108" s="20">
        <v>22.1</v>
      </c>
      <c r="C108" s="20">
        <v>26</v>
      </c>
      <c r="D108" s="20">
        <v>36.5</v>
      </c>
      <c r="E108" s="20">
        <v>24.4</v>
      </c>
      <c r="F108" s="20">
        <v>31.6</v>
      </c>
      <c r="G108" s="20">
        <v>40</v>
      </c>
      <c r="H108" s="20">
        <v>45.2</v>
      </c>
    </row>
    <row r="109" spans="1:8">
      <c r="A109" s="18" t="s">
        <v>22</v>
      </c>
      <c r="B109" s="20">
        <v>15.4</v>
      </c>
      <c r="C109" s="20">
        <v>20.3</v>
      </c>
      <c r="D109" s="20">
        <v>13</v>
      </c>
      <c r="E109" s="20">
        <v>23.4</v>
      </c>
      <c r="F109" s="20">
        <v>25.3</v>
      </c>
      <c r="G109" s="20">
        <v>30.4</v>
      </c>
      <c r="H109" s="20">
        <v>58.1</v>
      </c>
    </row>
    <row r="110" spans="1:8">
      <c r="A110" s="18" t="s">
        <v>23</v>
      </c>
      <c r="B110" s="20">
        <v>22.3</v>
      </c>
      <c r="C110" s="20">
        <v>25.4</v>
      </c>
      <c r="D110" s="20">
        <v>24.5</v>
      </c>
      <c r="E110" s="20">
        <v>29.9</v>
      </c>
      <c r="F110" s="20">
        <v>42.9</v>
      </c>
      <c r="G110" s="20">
        <v>57.7</v>
      </c>
      <c r="H110" s="20">
        <v>57.4</v>
      </c>
    </row>
    <row r="111" spans="1:8">
      <c r="A111" s="18" t="s">
        <v>24</v>
      </c>
      <c r="B111" s="20">
        <v>95.8</v>
      </c>
      <c r="C111" s="20">
        <v>93.2</v>
      </c>
      <c r="D111" s="20">
        <v>88.2</v>
      </c>
      <c r="E111" s="20">
        <v>93.1</v>
      </c>
      <c r="F111" s="20">
        <v>77.5</v>
      </c>
      <c r="G111" s="20">
        <v>85.3</v>
      </c>
      <c r="H111" s="20">
        <v>83.1</v>
      </c>
    </row>
    <row r="112" spans="1:8">
      <c r="A112" s="18" t="s">
        <v>25</v>
      </c>
      <c r="B112" s="20">
        <v>6.9</v>
      </c>
      <c r="C112" s="20">
        <v>5.4</v>
      </c>
      <c r="D112" s="20">
        <v>11.5</v>
      </c>
      <c r="E112" s="20">
        <v>15.8</v>
      </c>
      <c r="F112" s="20">
        <v>32.299999999999997</v>
      </c>
      <c r="G112" s="20">
        <v>76.900000000000006</v>
      </c>
      <c r="H112" s="20">
        <v>90.5</v>
      </c>
    </row>
    <row r="113" spans="1:9">
      <c r="A113" s="18" t="s">
        <v>26</v>
      </c>
      <c r="B113" s="20">
        <v>4.7</v>
      </c>
      <c r="C113" s="20">
        <v>5</v>
      </c>
      <c r="D113" s="20">
        <v>4.7</v>
      </c>
      <c r="E113" s="20">
        <v>4.4000000000000004</v>
      </c>
      <c r="F113" s="20">
        <v>4.4000000000000004</v>
      </c>
      <c r="G113" s="20">
        <v>5.9</v>
      </c>
      <c r="H113" s="20">
        <v>6.8</v>
      </c>
    </row>
    <row r="114" spans="1:9">
      <c r="A114" s="18" t="s">
        <v>27</v>
      </c>
      <c r="B114" s="20">
        <v>434.3</v>
      </c>
      <c r="C114" s="20">
        <v>396.5</v>
      </c>
      <c r="D114" s="20">
        <v>428.8</v>
      </c>
      <c r="E114" s="20">
        <v>577.4</v>
      </c>
      <c r="F114" s="20">
        <v>245.5</v>
      </c>
      <c r="G114" s="20">
        <v>158.4</v>
      </c>
      <c r="H114" s="20">
        <v>280.89999999999998</v>
      </c>
    </row>
    <row r="115" spans="1:9">
      <c r="A115" s="18" t="s">
        <v>28</v>
      </c>
      <c r="B115" s="20">
        <v>496.6</v>
      </c>
      <c r="C115" s="20">
        <v>493.1</v>
      </c>
      <c r="D115" s="20">
        <v>444.8</v>
      </c>
      <c r="E115" s="20">
        <v>445.3</v>
      </c>
      <c r="F115" s="20">
        <v>477.4</v>
      </c>
      <c r="G115" s="20">
        <v>661.2</v>
      </c>
      <c r="H115" s="20">
        <v>872.4</v>
      </c>
    </row>
    <row r="116" spans="1:9">
      <c r="A116" s="18" t="s">
        <v>29</v>
      </c>
      <c r="B116" s="19"/>
      <c r="C116" s="19"/>
      <c r="D116" s="19"/>
      <c r="E116" s="19"/>
      <c r="F116" s="20">
        <v>2</v>
      </c>
      <c r="G116" s="20">
        <v>0</v>
      </c>
      <c r="H116" s="20">
        <v>2.9</v>
      </c>
    </row>
    <row r="117" spans="1:9" ht="14.25">
      <c r="A117" s="18" t="s">
        <v>30</v>
      </c>
      <c r="B117" s="19"/>
      <c r="C117" s="19"/>
      <c r="D117" s="19"/>
      <c r="E117" s="19"/>
      <c r="F117" s="19"/>
      <c r="G117" s="20">
        <v>-134</v>
      </c>
      <c r="H117" s="20">
        <v>-255.9</v>
      </c>
    </row>
    <row r="118" spans="1:9">
      <c r="A118" s="14" t="s">
        <v>31</v>
      </c>
      <c r="B118" s="21">
        <v>1005.4</v>
      </c>
      <c r="C118" s="21">
        <v>826.6</v>
      </c>
      <c r="D118" s="21">
        <v>891.8</v>
      </c>
      <c r="E118" s="21">
        <v>684.75</v>
      </c>
      <c r="F118" s="21">
        <v>867.9</v>
      </c>
      <c r="G118" s="21">
        <v>1543.3</v>
      </c>
      <c r="H118" s="21">
        <v>1827.6</v>
      </c>
    </row>
    <row r="119" spans="1:9">
      <c r="A119" s="22"/>
      <c r="B119" s="20"/>
      <c r="C119" s="20"/>
      <c r="D119" s="20"/>
      <c r="E119" s="20"/>
      <c r="F119" s="20"/>
      <c r="G119" s="20"/>
      <c r="H119" s="20"/>
    </row>
    <row r="120" spans="1:9">
      <c r="A120" s="23" t="s">
        <v>32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</row>
    <row r="121" spans="1:9">
      <c r="A121" s="23"/>
      <c r="B121" s="24"/>
      <c r="C121" s="24"/>
      <c r="D121" s="24"/>
      <c r="E121" s="24"/>
      <c r="F121" s="24"/>
      <c r="G121" s="24"/>
      <c r="H121" s="24"/>
    </row>
    <row r="122" spans="1:9">
      <c r="A122" s="23" t="s">
        <v>33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</row>
    <row r="123" spans="1:9">
      <c r="A123" s="23"/>
      <c r="B123" s="20"/>
      <c r="C123" s="20"/>
      <c r="D123" s="20"/>
      <c r="E123" s="20"/>
      <c r="F123" s="20"/>
      <c r="G123" s="20"/>
      <c r="H123" s="20"/>
      <c r="I123" s="3" t="s">
        <v>67</v>
      </c>
    </row>
    <row r="124" spans="1:9">
      <c r="A124" s="10" t="s">
        <v>34</v>
      </c>
      <c r="B124" s="26">
        <f t="shared" ref="B124" si="73">B125+B131</f>
        <v>4410.3899999999994</v>
      </c>
      <c r="C124" s="26">
        <f>C125+C131-0.06</f>
        <v>4728.4399999999996</v>
      </c>
      <c r="D124" s="26">
        <f>D125+D131</f>
        <v>4564.38</v>
      </c>
      <c r="E124" s="26">
        <f>E125+E131</f>
        <v>5005.7</v>
      </c>
      <c r="F124" s="26">
        <f>F125+F131-0.06</f>
        <v>5260.4400000000005</v>
      </c>
      <c r="G124" s="26">
        <f>G125+G131+0.05</f>
        <v>6799.45</v>
      </c>
      <c r="H124" s="26">
        <f>H125+H131</f>
        <v>8983.7999999999993</v>
      </c>
    </row>
    <row r="125" spans="1:9">
      <c r="A125" s="23" t="s">
        <v>35</v>
      </c>
      <c r="B125" s="21">
        <f>SUM(B126:B129)</f>
        <v>3680.8999999999996</v>
      </c>
      <c r="C125" s="21">
        <f>SUM(C126:C129)</f>
        <v>3972.4999999999995</v>
      </c>
      <c r="D125" s="21">
        <f>SUM(D126:D129)+0.08</f>
        <v>3671.38</v>
      </c>
      <c r="E125" s="21">
        <f>SUM(E126:E129)+0.1</f>
        <v>4571.5</v>
      </c>
      <c r="F125" s="21">
        <f>SUM(F126:F129)</f>
        <v>4714.9000000000005</v>
      </c>
      <c r="G125" s="21">
        <f>SUM(G126:G129)</f>
        <v>5949.5</v>
      </c>
      <c r="H125" s="21">
        <f>SUM(H126:H129)</f>
        <v>7795.9</v>
      </c>
    </row>
    <row r="126" spans="1:9">
      <c r="A126" s="27" t="s">
        <v>36</v>
      </c>
      <c r="B126" s="20">
        <v>1196.0999999999999</v>
      </c>
      <c r="C126" s="20">
        <v>1425.6</v>
      </c>
      <c r="D126" s="20">
        <v>1373.3</v>
      </c>
      <c r="E126" s="20">
        <v>1532.8</v>
      </c>
      <c r="F126" s="20">
        <v>1602.2</v>
      </c>
      <c r="G126" s="20">
        <v>1922.5</v>
      </c>
      <c r="H126" s="20">
        <v>2414.4</v>
      </c>
    </row>
    <row r="127" spans="1:9">
      <c r="A127" s="27" t="s">
        <v>37</v>
      </c>
      <c r="B127" s="20">
        <v>1061.3</v>
      </c>
      <c r="C127" s="20">
        <v>680.3</v>
      </c>
      <c r="D127" s="20">
        <v>604.6</v>
      </c>
      <c r="E127" s="20">
        <v>1272.5999999999999</v>
      </c>
      <c r="F127" s="20">
        <v>1089.0999999999999</v>
      </c>
      <c r="G127" s="20">
        <v>1119</v>
      </c>
      <c r="H127" s="20">
        <v>870.8</v>
      </c>
    </row>
    <row r="128" spans="1:9">
      <c r="A128" s="28" t="s">
        <v>38</v>
      </c>
      <c r="B128" s="20">
        <v>1264.3</v>
      </c>
      <c r="C128" s="20">
        <v>1640.9</v>
      </c>
      <c r="D128" s="20">
        <v>1540.6</v>
      </c>
      <c r="E128" s="20">
        <v>1517.3</v>
      </c>
      <c r="F128" s="20">
        <v>1655.5</v>
      </c>
      <c r="G128" s="20">
        <v>2214.8000000000002</v>
      </c>
      <c r="H128" s="20">
        <v>3500.7</v>
      </c>
    </row>
    <row r="129" spans="1:8">
      <c r="A129" s="28" t="s">
        <v>39</v>
      </c>
      <c r="B129" s="20">
        <v>159.19999999999999</v>
      </c>
      <c r="C129" s="20">
        <v>225.7</v>
      </c>
      <c r="D129" s="20">
        <v>152.80000000000001</v>
      </c>
      <c r="E129" s="20">
        <v>248.7</v>
      </c>
      <c r="F129" s="20">
        <v>368.1</v>
      </c>
      <c r="G129" s="20">
        <v>693.2</v>
      </c>
      <c r="H129" s="20">
        <v>1010</v>
      </c>
    </row>
    <row r="130" spans="1:8">
      <c r="A130" s="22"/>
      <c r="B130" s="20"/>
      <c r="C130" s="20"/>
      <c r="D130" s="20"/>
      <c r="E130" s="20"/>
      <c r="F130" s="20"/>
      <c r="G130" s="20"/>
      <c r="H130" s="20"/>
    </row>
    <row r="131" spans="1:8">
      <c r="A131" s="29" t="s">
        <v>40</v>
      </c>
      <c r="B131" s="15">
        <f>B132+B133-0.01</f>
        <v>729.49</v>
      </c>
      <c r="C131" s="15">
        <f t="shared" ref="C131:H131" si="74">C132+C133</f>
        <v>756</v>
      </c>
      <c r="D131" s="15">
        <f t="shared" si="74"/>
        <v>893</v>
      </c>
      <c r="E131" s="15">
        <f t="shared" si="74"/>
        <v>434.2</v>
      </c>
      <c r="F131" s="15">
        <f t="shared" si="74"/>
        <v>545.6</v>
      </c>
      <c r="G131" s="15">
        <f t="shared" si="74"/>
        <v>849.9</v>
      </c>
      <c r="H131" s="15">
        <f t="shared" si="74"/>
        <v>1187.9000000000001</v>
      </c>
    </row>
    <row r="132" spans="1:8">
      <c r="A132" s="27" t="s">
        <v>41</v>
      </c>
      <c r="B132" s="20">
        <v>729.5</v>
      </c>
      <c r="C132" s="20">
        <v>756</v>
      </c>
      <c r="D132" s="20">
        <v>893</v>
      </c>
      <c r="E132" s="20">
        <v>434.2</v>
      </c>
      <c r="F132" s="20">
        <v>545.6</v>
      </c>
      <c r="G132" s="20">
        <v>849.9</v>
      </c>
      <c r="H132" s="20">
        <v>1187.9000000000001</v>
      </c>
    </row>
    <row r="133" spans="1:8">
      <c r="A133" s="27" t="s">
        <v>42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</row>
    <row r="134" spans="1:8">
      <c r="A134" s="30"/>
      <c r="B134" s="20"/>
      <c r="C134" s="20"/>
      <c r="D134" s="20"/>
      <c r="E134" s="20"/>
      <c r="F134" s="20"/>
      <c r="G134" s="20"/>
      <c r="H134" s="20"/>
    </row>
    <row r="135" spans="1:8">
      <c r="A135" s="23" t="s">
        <v>43</v>
      </c>
      <c r="B135" s="20">
        <v>-59.2</v>
      </c>
      <c r="C135" s="20">
        <v>-259</v>
      </c>
      <c r="D135" s="20">
        <v>-200.2</v>
      </c>
      <c r="E135" s="20">
        <v>-143.19999999999999</v>
      </c>
      <c r="F135" s="20">
        <v>-348.1</v>
      </c>
      <c r="G135" s="20">
        <v>-297.10000000000002</v>
      </c>
      <c r="H135" s="20">
        <v>-7.2</v>
      </c>
    </row>
    <row r="136" spans="1:8">
      <c r="A136" s="31"/>
      <c r="B136" s="20"/>
      <c r="C136" s="20"/>
      <c r="D136" s="20"/>
      <c r="E136" s="20"/>
      <c r="F136" s="20"/>
      <c r="G136" s="20"/>
      <c r="H136" s="20"/>
    </row>
    <row r="137" spans="1:8" ht="18" customHeight="1">
      <c r="A137" s="32" t="s">
        <v>44</v>
      </c>
      <c r="B137" s="33">
        <f t="shared" ref="B137:G137" si="75">B93-B125</f>
        <v>343.64000000000033</v>
      </c>
      <c r="C137" s="33">
        <f t="shared" si="75"/>
        <v>-12.249999999999091</v>
      </c>
      <c r="D137" s="33">
        <f t="shared" si="75"/>
        <v>79.440000000000055</v>
      </c>
      <c r="E137" s="33">
        <f t="shared" si="75"/>
        <v>-1173.0600000000004</v>
      </c>
      <c r="F137" s="33">
        <f t="shared" si="75"/>
        <v>-1310.3000000000006</v>
      </c>
      <c r="G137" s="33">
        <f t="shared" si="75"/>
        <v>-853.65999999999985</v>
      </c>
      <c r="H137" s="33">
        <f>H93-H125</f>
        <v>-1825.9499999999989</v>
      </c>
    </row>
    <row r="138" spans="1:8" ht="18" customHeight="1">
      <c r="A138" s="32" t="s">
        <v>45</v>
      </c>
      <c r="B138" s="33">
        <f t="shared" ref="B138:G138" si="76">B92-(B124-B129)+B135</f>
        <v>-285.84999999999962</v>
      </c>
      <c r="C138" s="33">
        <f t="shared" si="76"/>
        <v>-801.48999999999933</v>
      </c>
      <c r="D138" s="33">
        <f t="shared" si="76"/>
        <v>-860.95999999999981</v>
      </c>
      <c r="E138" s="33">
        <f t="shared" si="76"/>
        <v>-1501.7600000000004</v>
      </c>
      <c r="F138" s="33">
        <f t="shared" si="76"/>
        <v>-1835.8400000000001</v>
      </c>
      <c r="G138" s="33">
        <f t="shared" si="76"/>
        <v>-1307.5099999999998</v>
      </c>
      <c r="H138" s="33">
        <f>H92-(H124-H129)+H135</f>
        <v>-2011.0499999999986</v>
      </c>
    </row>
    <row r="139" spans="1:8" ht="18" customHeight="1">
      <c r="A139" s="32" t="s">
        <v>46</v>
      </c>
      <c r="B139" s="34">
        <f t="shared" ref="B139:G139" si="77">B92-B124+B135</f>
        <v>-445.04999999999944</v>
      </c>
      <c r="C139" s="34">
        <f t="shared" si="77"/>
        <v>-1027.1899999999991</v>
      </c>
      <c r="D139" s="34">
        <f t="shared" si="77"/>
        <v>-1013.76</v>
      </c>
      <c r="E139" s="34">
        <f t="shared" si="77"/>
        <v>-1750.4600000000003</v>
      </c>
      <c r="F139" s="34">
        <f t="shared" si="77"/>
        <v>-2203.9400000000005</v>
      </c>
      <c r="G139" s="34">
        <f t="shared" si="77"/>
        <v>-2000.7099999999996</v>
      </c>
      <c r="H139" s="34">
        <f>H92-H124+H135</f>
        <v>-3021.0499999999984</v>
      </c>
    </row>
    <row r="140" spans="1:8">
      <c r="A140" s="35"/>
      <c r="B140" s="20"/>
      <c r="C140" s="20"/>
      <c r="D140" s="20"/>
      <c r="E140" s="20"/>
      <c r="F140" s="20"/>
      <c r="G140" s="20"/>
      <c r="H140" s="20"/>
    </row>
    <row r="141" spans="1:8">
      <c r="A141" s="35" t="s">
        <v>47</v>
      </c>
      <c r="B141" s="36">
        <f>B142+B145</f>
        <v>444.94999999999993</v>
      </c>
      <c r="C141" s="36">
        <f>C142+C145</f>
        <v>1027.19</v>
      </c>
      <c r="D141" s="36">
        <f>D142+D145</f>
        <v>1013.8</v>
      </c>
      <c r="E141" s="36">
        <f>E142+E145+0.05</f>
        <v>1750.45</v>
      </c>
      <c r="F141" s="36">
        <f>F142+F145+F154</f>
        <v>2203.9999999999991</v>
      </c>
      <c r="G141" s="36">
        <f>G142+G145+G154</f>
        <v>2000.7000000000003</v>
      </c>
      <c r="H141" s="36">
        <f>H142+H145+H154</f>
        <v>2458.1000000000004</v>
      </c>
    </row>
    <row r="142" spans="1:8">
      <c r="A142" s="23" t="s">
        <v>48</v>
      </c>
      <c r="B142" s="25">
        <f>B143-B144-0.1</f>
        <v>347.49999999999994</v>
      </c>
      <c r="C142" s="25">
        <f t="shared" ref="C142:H142" si="78">C143-C144</f>
        <v>554.41</v>
      </c>
      <c r="D142" s="25">
        <f t="shared" si="78"/>
        <v>258.3</v>
      </c>
      <c r="E142" s="25">
        <f t="shared" si="78"/>
        <v>267.89999999999998</v>
      </c>
      <c r="F142" s="25">
        <f t="shared" si="78"/>
        <v>4711.8999999999996</v>
      </c>
      <c r="G142" s="25">
        <f t="shared" si="78"/>
        <v>713.5</v>
      </c>
      <c r="H142" s="25">
        <f t="shared" si="78"/>
        <v>327.10000000000014</v>
      </c>
    </row>
    <row r="143" spans="1:8">
      <c r="A143" s="40" t="s">
        <v>49</v>
      </c>
      <c r="B143" s="20">
        <v>497.9</v>
      </c>
      <c r="C143" s="20">
        <f>614.6+0.01</f>
        <v>614.61</v>
      </c>
      <c r="D143" s="20">
        <v>371.6</v>
      </c>
      <c r="E143" s="20">
        <v>387.9</v>
      </c>
      <c r="F143" s="20">
        <v>5883.4</v>
      </c>
      <c r="G143" s="20">
        <v>1111.8</v>
      </c>
      <c r="H143" s="20">
        <v>1380.7</v>
      </c>
    </row>
    <row r="144" spans="1:8">
      <c r="A144" s="40" t="s">
        <v>50</v>
      </c>
      <c r="B144" s="20">
        <v>150.30000000000001</v>
      </c>
      <c r="C144" s="20">
        <v>60.2</v>
      </c>
      <c r="D144" s="20">
        <v>113.3</v>
      </c>
      <c r="E144" s="20">
        <v>120</v>
      </c>
      <c r="F144" s="20">
        <v>1171.5</v>
      </c>
      <c r="G144" s="20">
        <v>398.3</v>
      </c>
      <c r="H144" s="20">
        <v>1053.5999999999999</v>
      </c>
    </row>
    <row r="145" spans="1:8">
      <c r="A145" s="12" t="s">
        <v>51</v>
      </c>
      <c r="B145" s="39">
        <f t="shared" ref="B145:G145" si="79">SUM(B146,B149,B152,B153)</f>
        <v>97.449999999999989</v>
      </c>
      <c r="C145" s="39">
        <f t="shared" si="79"/>
        <v>472.78</v>
      </c>
      <c r="D145" s="41">
        <f t="shared" si="79"/>
        <v>755.5</v>
      </c>
      <c r="E145" s="41">
        <f t="shared" si="79"/>
        <v>1482.5</v>
      </c>
      <c r="F145" s="41">
        <f t="shared" si="79"/>
        <v>-2033.6000000000001</v>
      </c>
      <c r="G145" s="41">
        <f t="shared" si="79"/>
        <v>1358.1000000000001</v>
      </c>
      <c r="H145" s="41">
        <f>SUM(H146,H149,H152,H153)</f>
        <v>2131</v>
      </c>
    </row>
    <row r="146" spans="1:8" ht="14.25">
      <c r="A146" s="40" t="s">
        <v>52</v>
      </c>
      <c r="B146" s="17">
        <f t="shared" ref="B146:H146" si="80">B147-B148</f>
        <v>-29.86999999999999</v>
      </c>
      <c r="C146" s="17">
        <f t="shared" si="80"/>
        <v>458.07</v>
      </c>
      <c r="D146" s="17">
        <f t="shared" si="80"/>
        <v>175.2</v>
      </c>
      <c r="E146" s="17">
        <f t="shared" si="80"/>
        <v>1713.5</v>
      </c>
      <c r="F146" s="17">
        <f t="shared" si="80"/>
        <v>-401.4</v>
      </c>
      <c r="G146" s="17">
        <f t="shared" si="80"/>
        <v>524.29999999999995</v>
      </c>
      <c r="H146" s="17">
        <f t="shared" si="80"/>
        <v>-151.6</v>
      </c>
    </row>
    <row r="147" spans="1:8">
      <c r="A147" s="42" t="s">
        <v>53</v>
      </c>
      <c r="B147" s="20">
        <f>-88.1+0.03</f>
        <v>-88.07</v>
      </c>
      <c r="C147" s="20">
        <f>677.4-0.03</f>
        <v>677.37</v>
      </c>
      <c r="D147" s="20">
        <v>-413.2</v>
      </c>
      <c r="E147" s="20">
        <v>1865.8</v>
      </c>
      <c r="F147" s="20">
        <v>-69.5</v>
      </c>
      <c r="G147" s="20">
        <v>-78.099999999999994</v>
      </c>
      <c r="H147" s="20">
        <v>-7.2</v>
      </c>
    </row>
    <row r="148" spans="1:8">
      <c r="A148" s="42" t="s">
        <v>54</v>
      </c>
      <c r="B148" s="20">
        <v>-58.2</v>
      </c>
      <c r="C148" s="20">
        <v>219.3</v>
      </c>
      <c r="D148" s="20">
        <v>-588.4</v>
      </c>
      <c r="E148" s="20">
        <v>152.30000000000001</v>
      </c>
      <c r="F148" s="20">
        <v>331.9</v>
      </c>
      <c r="G148" s="20">
        <v>-602.4</v>
      </c>
      <c r="H148" s="20">
        <v>144.4</v>
      </c>
    </row>
    <row r="149" spans="1:8" ht="14.25">
      <c r="A149" s="40" t="s">
        <v>55</v>
      </c>
      <c r="B149" s="20">
        <f t="shared" ref="B149:C149" si="81">B150-B151</f>
        <v>83.919999999999987</v>
      </c>
      <c r="C149" s="20">
        <f t="shared" si="81"/>
        <v>76.84</v>
      </c>
      <c r="D149" s="20">
        <v>595.29999999999995</v>
      </c>
      <c r="E149" s="20">
        <v>-327.7</v>
      </c>
      <c r="F149" s="20">
        <v>405.3</v>
      </c>
      <c r="G149" s="20">
        <v>863</v>
      </c>
      <c r="H149" s="20">
        <v>49.6</v>
      </c>
    </row>
    <row r="150" spans="1:8">
      <c r="A150" s="42" t="s">
        <v>53</v>
      </c>
      <c r="B150" s="20">
        <f>92.1+0.02</f>
        <v>92.11999999999999</v>
      </c>
      <c r="C150" s="20">
        <f>146.3-0.03</f>
        <v>146.27000000000001</v>
      </c>
      <c r="D150" s="43">
        <v>592.6</v>
      </c>
      <c r="E150" s="43">
        <v>-353.7</v>
      </c>
      <c r="F150" s="43" t="s">
        <v>68</v>
      </c>
      <c r="G150" s="43" t="s">
        <v>68</v>
      </c>
      <c r="H150" s="43" t="s">
        <v>68</v>
      </c>
    </row>
    <row r="151" spans="1:8">
      <c r="A151" s="42" t="s">
        <v>54</v>
      </c>
      <c r="B151" s="20">
        <v>8.1999999999999993</v>
      </c>
      <c r="C151" s="20">
        <f>69.4+0.03</f>
        <v>69.430000000000007</v>
      </c>
      <c r="D151" s="43">
        <v>-2.8</v>
      </c>
      <c r="E151" s="43">
        <v>-26</v>
      </c>
      <c r="F151" s="43" t="s">
        <v>68</v>
      </c>
      <c r="G151" s="43" t="s">
        <v>68</v>
      </c>
      <c r="H151" s="43" t="s">
        <v>68</v>
      </c>
    </row>
    <row r="152" spans="1:8">
      <c r="A152" s="40" t="s">
        <v>56</v>
      </c>
      <c r="B152" s="20">
        <v>10.3</v>
      </c>
      <c r="C152" s="20">
        <f>16.4-0.03</f>
        <v>16.369999999999997</v>
      </c>
      <c r="D152" s="20">
        <v>2.7</v>
      </c>
      <c r="E152" s="20">
        <v>10.9</v>
      </c>
      <c r="F152" s="20">
        <v>28.8</v>
      </c>
      <c r="G152" s="20">
        <v>-21.1</v>
      </c>
      <c r="H152" s="20">
        <v>-1.7</v>
      </c>
    </row>
    <row r="153" spans="1:8">
      <c r="A153" s="40" t="s">
        <v>57</v>
      </c>
      <c r="B153" s="20">
        <v>33.1</v>
      </c>
      <c r="C153" s="20">
        <v>-78.5</v>
      </c>
      <c r="D153" s="20">
        <v>-17.7</v>
      </c>
      <c r="E153" s="20">
        <v>85.8</v>
      </c>
      <c r="F153" s="20">
        <v>-2066.3000000000002</v>
      </c>
      <c r="G153" s="20">
        <v>-8.1</v>
      </c>
      <c r="H153" s="20">
        <v>2234.6999999999998</v>
      </c>
    </row>
    <row r="154" spans="1:8">
      <c r="A154" s="23" t="s">
        <v>69</v>
      </c>
      <c r="B154" s="44"/>
      <c r="C154" s="44"/>
      <c r="D154" s="44"/>
      <c r="E154" s="44"/>
      <c r="F154" s="20">
        <v>-474.3</v>
      </c>
      <c r="G154" s="20">
        <v>-70.900000000000006</v>
      </c>
      <c r="H154" s="20"/>
    </row>
    <row r="155" spans="1:8" ht="13.5" thickBot="1">
      <c r="A155" s="53"/>
      <c r="B155" s="54"/>
      <c r="C155" s="54"/>
      <c r="D155" s="54"/>
      <c r="E155" s="54"/>
      <c r="F155" s="54"/>
      <c r="G155" s="54"/>
      <c r="H155" s="54"/>
    </row>
    <row r="156" spans="1:8">
      <c r="A156" s="47" t="s">
        <v>59</v>
      </c>
    </row>
    <row r="157" spans="1:8" ht="14.25">
      <c r="A157" s="48" t="s">
        <v>60</v>
      </c>
    </row>
    <row r="158" spans="1:8" ht="14.25">
      <c r="A158" s="49" t="s">
        <v>61</v>
      </c>
    </row>
    <row r="159" spans="1:8" ht="14.25">
      <c r="A159" s="49" t="s">
        <v>62</v>
      </c>
    </row>
    <row r="160" spans="1:8" ht="14.25">
      <c r="A160" s="49" t="s">
        <v>63</v>
      </c>
    </row>
    <row r="161" spans="1:8">
      <c r="A161" s="47"/>
    </row>
    <row r="162" spans="1:8">
      <c r="A162" s="47" t="s">
        <v>64</v>
      </c>
    </row>
    <row r="163" spans="1:8">
      <c r="A163" s="50" t="s">
        <v>71</v>
      </c>
    </row>
    <row r="164" spans="1:8">
      <c r="A164" s="50" t="s">
        <v>65</v>
      </c>
    </row>
    <row r="167" spans="1:8">
      <c r="A167" s="4" t="s">
        <v>1</v>
      </c>
    </row>
    <row r="168" spans="1:8">
      <c r="A168" s="4" t="s">
        <v>2</v>
      </c>
    </row>
    <row r="169" spans="1:8">
      <c r="A169" s="4"/>
    </row>
    <row r="170" spans="1:8">
      <c r="A170" s="4" t="s">
        <v>70</v>
      </c>
      <c r="B170" s="6"/>
      <c r="C170" s="6"/>
      <c r="D170" s="6"/>
      <c r="E170" s="6"/>
      <c r="F170" s="6"/>
      <c r="G170" s="6"/>
      <c r="H170" s="6"/>
    </row>
    <row r="171" spans="1:8" ht="19.5" customHeight="1" thickBot="1">
      <c r="A171" s="7" t="s">
        <v>4</v>
      </c>
      <c r="B171" s="8">
        <v>2012</v>
      </c>
      <c r="C171" s="8">
        <v>2013</v>
      </c>
      <c r="D171" s="8">
        <v>2014</v>
      </c>
      <c r="E171" s="8">
        <v>2015</v>
      </c>
      <c r="F171" s="8">
        <v>2016</v>
      </c>
      <c r="G171" s="8">
        <v>2017</v>
      </c>
      <c r="H171" s="8">
        <v>2018</v>
      </c>
    </row>
    <row r="172" spans="1:8">
      <c r="A172" s="9"/>
    </row>
    <row r="173" spans="1:8">
      <c r="A173" s="10" t="s">
        <v>5</v>
      </c>
      <c r="B173" s="11">
        <f t="shared" ref="B173:G173" si="82">SUM(B174,B201,B203)</f>
        <v>1219.5575757575757</v>
      </c>
      <c r="C173" s="11">
        <f t="shared" si="82"/>
        <v>1200.075757575758</v>
      </c>
      <c r="D173" s="11">
        <f t="shared" si="82"/>
        <v>1136.6181818181822</v>
      </c>
      <c r="E173" s="11">
        <f t="shared" si="82"/>
        <v>1005.5199960550322</v>
      </c>
      <c r="F173" s="11">
        <f t="shared" si="82"/>
        <v>546.6017339184416</v>
      </c>
      <c r="G173" s="11">
        <f t="shared" si="82"/>
        <v>680.56448381783366</v>
      </c>
      <c r="H173" s="11">
        <f t="shared" ref="H173" si="83">SUM(H174,H201,H203)</f>
        <v>799.97543326782193</v>
      </c>
    </row>
    <row r="174" spans="1:8">
      <c r="A174" s="12" t="s">
        <v>6</v>
      </c>
      <c r="B174" s="13">
        <f t="shared" ref="B174:D174" si="84">B175+B199</f>
        <v>1219.5575757575757</v>
      </c>
      <c r="C174" s="13">
        <f t="shared" si="84"/>
        <v>1200.075757575758</v>
      </c>
      <c r="D174" s="13">
        <f t="shared" si="84"/>
        <v>1136.6181818181822</v>
      </c>
      <c r="E174" s="13">
        <f>E175+E199</f>
        <v>1005.5199960550322</v>
      </c>
      <c r="F174" s="13">
        <f>F175+F199</f>
        <v>546.6017339184416</v>
      </c>
      <c r="G174" s="13">
        <f>G175+G199</f>
        <v>680.56448381783366</v>
      </c>
      <c r="H174" s="13">
        <f>H175+H199</f>
        <v>799.97543326782193</v>
      </c>
    </row>
    <row r="175" spans="1:8">
      <c r="A175" s="14" t="s">
        <v>7</v>
      </c>
      <c r="B175" s="15">
        <f t="shared" ref="B175:G183" si="85">B12/2.7</f>
        <v>914.89090909090908</v>
      </c>
      <c r="C175" s="15">
        <f t="shared" si="85"/>
        <v>949.59090909090935</v>
      </c>
      <c r="D175" s="15">
        <f t="shared" si="85"/>
        <v>866.3757575757578</v>
      </c>
      <c r="E175" s="15">
        <f t="shared" si="85"/>
        <v>802.92124858227714</v>
      </c>
      <c r="F175" s="15">
        <f t="shared" si="85"/>
        <v>407.26212137429093</v>
      </c>
      <c r="G175" s="15">
        <f t="shared" si="85"/>
        <v>474.45221030138441</v>
      </c>
      <c r="H175" s="15">
        <f t="shared" ref="H175" si="86">H12/2.7</f>
        <v>555.07638020368051</v>
      </c>
    </row>
    <row r="176" spans="1:8">
      <c r="A176" s="16" t="s">
        <v>8</v>
      </c>
      <c r="B176" s="17">
        <f t="shared" si="85"/>
        <v>480.18181818181824</v>
      </c>
      <c r="C176" s="17">
        <f t="shared" si="85"/>
        <v>511.09090909090918</v>
      </c>
      <c r="D176" s="17">
        <f t="shared" si="85"/>
        <v>439.37575757575769</v>
      </c>
      <c r="E176" s="17">
        <f t="shared" si="85"/>
        <v>330.93347798214899</v>
      </c>
      <c r="F176" s="17">
        <f t="shared" si="85"/>
        <v>196.88001712512042</v>
      </c>
      <c r="G176" s="17">
        <f t="shared" si="85"/>
        <v>272.26639362507223</v>
      </c>
      <c r="H176" s="17">
        <f t="shared" ref="H176" si="87">H13/2.7</f>
        <v>293.46078256208688</v>
      </c>
    </row>
    <row r="177" spans="1:8">
      <c r="A177" s="18" t="s">
        <v>9</v>
      </c>
      <c r="B177" s="17">
        <f t="shared" si="85"/>
        <v>306.78787878787881</v>
      </c>
      <c r="C177" s="17">
        <f t="shared" si="85"/>
        <v>294.81818181818181</v>
      </c>
      <c r="D177" s="17">
        <f t="shared" si="85"/>
        <v>189.60606060606062</v>
      </c>
      <c r="E177" s="17">
        <f t="shared" si="85"/>
        <v>94.797573844864147</v>
      </c>
      <c r="F177" s="17">
        <f t="shared" si="85"/>
        <v>43.701166648828</v>
      </c>
      <c r="G177" s="17">
        <f t="shared" si="85"/>
        <v>113.74705070560476</v>
      </c>
      <c r="H177" s="17">
        <f t="shared" ref="H177" si="88">H14/2.7</f>
        <v>145.77898874396999</v>
      </c>
    </row>
    <row r="178" spans="1:8">
      <c r="A178" s="18" t="s">
        <v>10</v>
      </c>
      <c r="B178" s="17">
        <f t="shared" si="85"/>
        <v>132.66666666666669</v>
      </c>
      <c r="C178" s="17">
        <f t="shared" si="85"/>
        <v>152.75757575757578</v>
      </c>
      <c r="D178" s="17">
        <f t="shared" si="85"/>
        <v>178.06060606060609</v>
      </c>
      <c r="E178" s="17">
        <f t="shared" si="85"/>
        <v>194.68415602347258</v>
      </c>
      <c r="F178" s="17">
        <f t="shared" si="85"/>
        <v>121.03714010489136</v>
      </c>
      <c r="G178" s="17">
        <f t="shared" si="85"/>
        <v>101.42011307483415</v>
      </c>
      <c r="H178" s="17">
        <f t="shared" ref="H178" si="89">H15/2.7</f>
        <v>139.11917098445593</v>
      </c>
    </row>
    <row r="179" spans="1:8">
      <c r="A179" s="18" t="s">
        <v>11</v>
      </c>
      <c r="B179" s="17">
        <f t="shared" si="85"/>
        <v>0.24242424242424249</v>
      </c>
      <c r="C179" s="17">
        <f t="shared" si="85"/>
        <v>0.36363636363636365</v>
      </c>
      <c r="D179" s="17">
        <f t="shared" si="85"/>
        <v>0.69696969696969702</v>
      </c>
      <c r="E179" s="17">
        <f t="shared" si="85"/>
        <v>1.568124660979338</v>
      </c>
      <c r="F179" s="17">
        <f t="shared" si="85"/>
        <v>0.59402761425666284</v>
      </c>
      <c r="G179" s="17">
        <f t="shared" si="85"/>
        <v>0.6410541779815695</v>
      </c>
      <c r="H179" s="17">
        <f t="shared" ref="H179" si="90">H16/2.7</f>
        <v>0.26800071466857239</v>
      </c>
    </row>
    <row r="180" spans="1:8">
      <c r="A180" s="18" t="s">
        <v>12</v>
      </c>
      <c r="B180" s="17">
        <f t="shared" si="85"/>
        <v>28.969696969696972</v>
      </c>
      <c r="C180" s="17">
        <f t="shared" si="85"/>
        <v>51.363636363636374</v>
      </c>
      <c r="D180" s="17">
        <f t="shared" si="85"/>
        <v>54.545454545454554</v>
      </c>
      <c r="E180" s="17">
        <f t="shared" si="85"/>
        <v>28.847576310468956</v>
      </c>
      <c r="F180" s="17">
        <f t="shared" si="85"/>
        <v>8.8140854115380503</v>
      </c>
      <c r="G180" s="17">
        <f t="shared" si="85"/>
        <v>1.8830966478208604</v>
      </c>
      <c r="H180" s="17">
        <f t="shared" ref="H180" si="91">H17/2.7</f>
        <v>1.2060032160085759</v>
      </c>
    </row>
    <row r="181" spans="1:8">
      <c r="A181" s="18" t="s">
        <v>13</v>
      </c>
      <c r="B181" s="17">
        <f t="shared" si="85"/>
        <v>1.2424242424242424</v>
      </c>
      <c r="C181" s="17">
        <f t="shared" si="85"/>
        <v>1.7878787878787883</v>
      </c>
      <c r="D181" s="17">
        <f t="shared" si="85"/>
        <v>1.4545454545454546</v>
      </c>
      <c r="E181" s="17">
        <f t="shared" si="85"/>
        <v>1.686473691996647</v>
      </c>
      <c r="F181" s="17">
        <f t="shared" si="85"/>
        <v>0.65824681579792355</v>
      </c>
      <c r="G181" s="17">
        <f t="shared" si="85"/>
        <v>0.6544094733561856</v>
      </c>
      <c r="H181" s="17">
        <f t="shared" ref="H181" si="92">H18/2.7</f>
        <v>0.4422011792031445</v>
      </c>
    </row>
    <row r="182" spans="1:8">
      <c r="A182" s="18" t="s">
        <v>14</v>
      </c>
      <c r="B182" s="17">
        <f t="shared" si="85"/>
        <v>9.454545454545455</v>
      </c>
      <c r="C182" s="17">
        <f t="shared" si="85"/>
        <v>9.2121212121212128</v>
      </c>
      <c r="D182" s="17">
        <f t="shared" si="85"/>
        <v>9.0606060606060623</v>
      </c>
      <c r="E182" s="17">
        <f t="shared" si="85"/>
        <v>8.4915429754918872</v>
      </c>
      <c r="F182" s="17">
        <f t="shared" si="85"/>
        <v>5.5389061329337475</v>
      </c>
      <c r="G182" s="17">
        <f t="shared" si="85"/>
        <v>3.7795485910163373</v>
      </c>
      <c r="H182" s="17">
        <f t="shared" ref="H182" si="93">H19/2.7</f>
        <v>4.5828122208325892</v>
      </c>
    </row>
    <row r="183" spans="1:8">
      <c r="A183" s="18" t="s">
        <v>15</v>
      </c>
      <c r="B183" s="17">
        <f t="shared" si="85"/>
        <v>0.81818181818181845</v>
      </c>
      <c r="C183" s="17">
        <f t="shared" si="85"/>
        <v>0.78787878787878807</v>
      </c>
      <c r="D183" s="17">
        <f t="shared" si="85"/>
        <v>5.9696969696969706</v>
      </c>
      <c r="E183" s="17">
        <f t="shared" si="85"/>
        <v>0.85803047487548689</v>
      </c>
      <c r="F183" s="17">
        <f t="shared" si="85"/>
        <v>0.70641121695386921</v>
      </c>
      <c r="G183" s="17">
        <f t="shared" si="85"/>
        <v>0.48079063348617712</v>
      </c>
      <c r="H183" s="17">
        <f t="shared" ref="H183" si="94">H20/2.7</f>
        <v>0.57620153653743067</v>
      </c>
    </row>
    <row r="184" spans="1:8">
      <c r="A184" s="18" t="s">
        <v>16</v>
      </c>
      <c r="B184" s="19"/>
      <c r="C184" s="19"/>
      <c r="D184" s="19"/>
      <c r="E184" s="19"/>
      <c r="F184" s="17">
        <f>F21/2.7</f>
        <v>15.830033179920795</v>
      </c>
      <c r="G184" s="17">
        <f>G21/2.7</f>
        <v>0</v>
      </c>
      <c r="H184" s="17">
        <f>H21/2.7</f>
        <v>0</v>
      </c>
    </row>
    <row r="185" spans="1:8" ht="14.25">
      <c r="A185" s="18" t="s">
        <v>17</v>
      </c>
      <c r="B185" s="19"/>
      <c r="C185" s="19"/>
      <c r="D185" s="19"/>
      <c r="E185" s="19"/>
      <c r="F185" s="19"/>
      <c r="G185" s="17">
        <f>G22/2.7</f>
        <v>49.668343498197018</v>
      </c>
      <c r="H185" s="17">
        <f>H22/2.7</f>
        <v>1.4874039664105769</v>
      </c>
    </row>
    <row r="186" spans="1:8">
      <c r="A186" s="16" t="s">
        <v>18</v>
      </c>
      <c r="B186" s="20">
        <f t="shared" ref="B186:G196" si="95">B23/2.7</f>
        <v>434.709090909091</v>
      </c>
      <c r="C186" s="20">
        <f t="shared" si="95"/>
        <v>438.50000000000006</v>
      </c>
      <c r="D186" s="20">
        <f t="shared" si="95"/>
        <v>427.01212121212131</v>
      </c>
      <c r="E186" s="20">
        <f t="shared" si="95"/>
        <v>471.98777060012816</v>
      </c>
      <c r="F186" s="20">
        <f t="shared" si="95"/>
        <v>210.38210424917051</v>
      </c>
      <c r="G186" s="20">
        <f t="shared" si="95"/>
        <v>202.18581667631213</v>
      </c>
      <c r="H186" s="20">
        <f t="shared" ref="H186" si="96">H23/2.7</f>
        <v>261.61559764159369</v>
      </c>
    </row>
    <row r="187" spans="1:8">
      <c r="A187" s="18" t="s">
        <v>19</v>
      </c>
      <c r="B187" s="20">
        <f t="shared" si="95"/>
        <v>95.939393939393966</v>
      </c>
      <c r="C187" s="20">
        <f t="shared" si="95"/>
        <v>107.54545454545456</v>
      </c>
      <c r="D187" s="20">
        <f t="shared" si="95"/>
        <v>102.12121212121214</v>
      </c>
      <c r="E187" s="20">
        <f t="shared" si="95"/>
        <v>105.44898663642189</v>
      </c>
      <c r="F187" s="20">
        <f t="shared" si="95"/>
        <v>56.207856148988554</v>
      </c>
      <c r="G187" s="20">
        <f t="shared" si="95"/>
        <v>67.070293371321711</v>
      </c>
      <c r="H187" s="20">
        <f t="shared" ref="H187" si="97">H24/2.7</f>
        <v>90.664641772378047</v>
      </c>
    </row>
    <row r="188" spans="1:8">
      <c r="A188" s="18" t="s">
        <v>20</v>
      </c>
      <c r="B188" s="20">
        <f t="shared" si="95"/>
        <v>6.0303030303030312</v>
      </c>
      <c r="C188" s="20">
        <f t="shared" si="95"/>
        <v>8.2121212121212146</v>
      </c>
      <c r="D188" s="20">
        <f t="shared" si="95"/>
        <v>6.121212121212122</v>
      </c>
      <c r="E188" s="20">
        <f t="shared" si="95"/>
        <v>7.4559889540904374</v>
      </c>
      <c r="F188" s="20">
        <f t="shared" si="95"/>
        <v>3.4357272824574547</v>
      </c>
      <c r="G188" s="20">
        <f t="shared" si="95"/>
        <v>3.9932333170101932</v>
      </c>
      <c r="H188" s="20">
        <f t="shared" ref="H188" si="98">H25/2.7</f>
        <v>4.5962122565660168</v>
      </c>
    </row>
    <row r="189" spans="1:8">
      <c r="A189" s="18" t="s">
        <v>21</v>
      </c>
      <c r="B189" s="20">
        <f t="shared" si="95"/>
        <v>6.6969696969696981</v>
      </c>
      <c r="C189" s="20">
        <f t="shared" si="95"/>
        <v>7.8787878787878798</v>
      </c>
      <c r="D189" s="20">
        <f t="shared" si="95"/>
        <v>11.060606060606062</v>
      </c>
      <c r="E189" s="20">
        <f t="shared" si="95"/>
        <v>7.2192908920558212</v>
      </c>
      <c r="F189" s="20">
        <f t="shared" si="95"/>
        <v>5.0733169217596066</v>
      </c>
      <c r="G189" s="20">
        <f t="shared" si="95"/>
        <v>5.3421181498464128</v>
      </c>
      <c r="H189" s="20">
        <f t="shared" ref="H189" si="99">H26/2.7</f>
        <v>6.0568161515097376</v>
      </c>
    </row>
    <row r="190" spans="1:8">
      <c r="A190" s="18" t="s">
        <v>22</v>
      </c>
      <c r="B190" s="20">
        <f t="shared" si="95"/>
        <v>4.6666666666666679</v>
      </c>
      <c r="C190" s="20">
        <f t="shared" si="95"/>
        <v>6.1515151515151523</v>
      </c>
      <c r="D190" s="20">
        <f t="shared" si="95"/>
        <v>3.9393939393939399</v>
      </c>
      <c r="E190" s="20">
        <f t="shared" si="95"/>
        <v>6.9234183145125501</v>
      </c>
      <c r="F190" s="20">
        <f t="shared" si="95"/>
        <v>4.0618644974847484</v>
      </c>
      <c r="G190" s="20">
        <f t="shared" si="95"/>
        <v>4.0600097938832738</v>
      </c>
      <c r="H190" s="20">
        <f t="shared" ref="H190" si="100">H27/2.7</f>
        <v>7.7854207611220296</v>
      </c>
    </row>
    <row r="191" spans="1:8">
      <c r="A191" s="18" t="s">
        <v>23</v>
      </c>
      <c r="B191" s="20">
        <f t="shared" si="95"/>
        <v>6.7575757575757587</v>
      </c>
      <c r="C191" s="20">
        <f t="shared" si="95"/>
        <v>7.6969696969696972</v>
      </c>
      <c r="D191" s="20">
        <f t="shared" si="95"/>
        <v>7.4242424242424256</v>
      </c>
      <c r="E191" s="20">
        <f t="shared" si="95"/>
        <v>8.8465900685438132</v>
      </c>
      <c r="F191" s="20">
        <f t="shared" si="95"/>
        <v>6.8875093653002244</v>
      </c>
      <c r="G191" s="20">
        <f t="shared" si="95"/>
        <v>7.7060054311534509</v>
      </c>
      <c r="H191" s="20">
        <f t="shared" ref="H191" si="101">H28/2.7</f>
        <v>7.6916205109880273</v>
      </c>
    </row>
    <row r="192" spans="1:8">
      <c r="A192" s="18" t="s">
        <v>24</v>
      </c>
      <c r="B192" s="20">
        <f t="shared" si="95"/>
        <v>29.030303030303031</v>
      </c>
      <c r="C192" s="20">
        <f t="shared" si="95"/>
        <v>28.242424242424249</v>
      </c>
      <c r="D192" s="20">
        <f t="shared" si="95"/>
        <v>26.727272727272734</v>
      </c>
      <c r="E192" s="20">
        <f t="shared" si="95"/>
        <v>27.545736969278561</v>
      </c>
      <c r="F192" s="20">
        <f t="shared" si="95"/>
        <v>12.442470298619288</v>
      </c>
      <c r="G192" s="20">
        <f t="shared" si="95"/>
        <v>11.392066954547474</v>
      </c>
      <c r="H192" s="20">
        <f t="shared" ref="H192" si="102">H29/2.7</f>
        <v>11.135429694479184</v>
      </c>
    </row>
    <row r="193" spans="1:8">
      <c r="A193" s="18" t="s">
        <v>25</v>
      </c>
      <c r="B193" s="20">
        <f t="shared" si="95"/>
        <v>2.0909090909090913</v>
      </c>
      <c r="C193" s="20">
        <f t="shared" si="95"/>
        <v>1.6363636363636369</v>
      </c>
      <c r="D193" s="20">
        <f t="shared" si="95"/>
        <v>3.4848484848484849</v>
      </c>
      <c r="E193" s="20">
        <f t="shared" si="95"/>
        <v>4.6747867251836874</v>
      </c>
      <c r="F193" s="20">
        <f t="shared" si="95"/>
        <v>5.185700524456812</v>
      </c>
      <c r="G193" s="20">
        <f t="shared" si="95"/>
        <v>10.27022214307973</v>
      </c>
      <c r="H193" s="20">
        <f t="shared" ref="H193" si="103">H30/2.7</f>
        <v>12.127032338752901</v>
      </c>
    </row>
    <row r="194" spans="1:8">
      <c r="A194" s="18" t="s">
        <v>26</v>
      </c>
      <c r="B194" s="20">
        <f t="shared" si="95"/>
        <v>1.4242424242424245</v>
      </c>
      <c r="C194" s="20">
        <f t="shared" si="95"/>
        <v>1.5151515151515154</v>
      </c>
      <c r="D194" s="20">
        <f t="shared" si="95"/>
        <v>1.4242424242424245</v>
      </c>
      <c r="E194" s="20">
        <f t="shared" si="95"/>
        <v>1.3018393411903941</v>
      </c>
      <c r="F194" s="20">
        <f t="shared" si="95"/>
        <v>0.70641121695386921</v>
      </c>
      <c r="G194" s="20">
        <f t="shared" si="95"/>
        <v>0.78796242710234599</v>
      </c>
      <c r="H194" s="20">
        <f t="shared" ref="H194" si="104">H31/2.7</f>
        <v>0.91120242987314615</v>
      </c>
    </row>
    <row r="195" spans="1:8">
      <c r="A195" s="18" t="s">
        <v>27</v>
      </c>
      <c r="B195" s="20">
        <f t="shared" si="95"/>
        <v>131.60606060606062</v>
      </c>
      <c r="C195" s="20">
        <f t="shared" si="95"/>
        <v>120.15151515151517</v>
      </c>
      <c r="D195" s="20">
        <f t="shared" si="95"/>
        <v>129.93939393939397</v>
      </c>
      <c r="E195" s="20">
        <f t="shared" si="95"/>
        <v>170.83682627348489</v>
      </c>
      <c r="F195" s="20">
        <f t="shared" si="95"/>
        <v>39.414534945948837</v>
      </c>
      <c r="G195" s="20">
        <f t="shared" si="95"/>
        <v>21.154787873391797</v>
      </c>
      <c r="H195" s="20">
        <f t="shared" ref="H195" si="105">H32/2.7</f>
        <v>37.640700375200993</v>
      </c>
    </row>
    <row r="196" spans="1:8">
      <c r="A196" s="18" t="s">
        <v>28</v>
      </c>
      <c r="B196" s="20">
        <f t="shared" si="95"/>
        <v>150.48484848484853</v>
      </c>
      <c r="C196" s="20">
        <f t="shared" si="95"/>
        <v>149.42424242424246</v>
      </c>
      <c r="D196" s="20">
        <f t="shared" si="95"/>
        <v>134.78787878787881</v>
      </c>
      <c r="E196" s="20">
        <f t="shared" si="95"/>
        <v>131.75205878001873</v>
      </c>
      <c r="F196" s="20">
        <f t="shared" si="95"/>
        <v>76.645617039494795</v>
      </c>
      <c r="G196" s="20">
        <f t="shared" si="95"/>
        <v>88.305213016961204</v>
      </c>
      <c r="H196" s="20">
        <f t="shared" ref="H196" si="106">H33/2.7</f>
        <v>116.90191173843128</v>
      </c>
    </row>
    <row r="197" spans="1:8">
      <c r="A197" s="18" t="s">
        <v>29</v>
      </c>
      <c r="B197" s="19"/>
      <c r="C197" s="19"/>
      <c r="D197" s="19"/>
      <c r="E197" s="19"/>
      <c r="F197" s="20">
        <f>F34/2.7</f>
        <v>0.3210960077063042</v>
      </c>
      <c r="G197" s="20">
        <f>G34/2.7</f>
        <v>0</v>
      </c>
      <c r="H197" s="20">
        <f>H34/2.7</f>
        <v>0.38860103626942999</v>
      </c>
    </row>
    <row r="198" spans="1:8" ht="14.25">
      <c r="A198" s="18" t="s">
        <v>30</v>
      </c>
      <c r="B198" s="19"/>
      <c r="C198" s="19"/>
      <c r="D198" s="19"/>
      <c r="E198" s="19"/>
      <c r="F198" s="19"/>
      <c r="G198" s="20">
        <f>G35/2.7</f>
        <v>-17.896095801985481</v>
      </c>
      <c r="H198" s="20">
        <f>H35/2.7</f>
        <v>-34.29069144184384</v>
      </c>
    </row>
    <row r="199" spans="1:8">
      <c r="A199" s="14" t="s">
        <v>31</v>
      </c>
      <c r="B199" s="21">
        <f t="shared" ref="B199:G199" si="107">B36/2.7</f>
        <v>304.66666666666669</v>
      </c>
      <c r="C199" s="21">
        <f t="shared" si="107"/>
        <v>250.48484848484853</v>
      </c>
      <c r="D199" s="21">
        <f t="shared" si="107"/>
        <v>270.24242424242425</v>
      </c>
      <c r="E199" s="21">
        <f t="shared" si="107"/>
        <v>202.59874747275504</v>
      </c>
      <c r="F199" s="21">
        <f t="shared" si="107"/>
        <v>139.3396125441507</v>
      </c>
      <c r="G199" s="21">
        <f t="shared" si="107"/>
        <v>206.11227351644922</v>
      </c>
      <c r="H199" s="21">
        <f t="shared" ref="H199" si="108">H36/2.7</f>
        <v>244.89905306414144</v>
      </c>
    </row>
    <row r="200" spans="1:8">
      <c r="A200" s="22"/>
      <c r="B200" s="20"/>
      <c r="C200" s="20"/>
      <c r="D200" s="20"/>
      <c r="E200" s="20"/>
      <c r="F200" s="20"/>
      <c r="G200" s="20"/>
      <c r="H200" s="20"/>
    </row>
    <row r="201" spans="1:8">
      <c r="A201" s="23" t="s">
        <v>32</v>
      </c>
      <c r="B201" s="24">
        <f t="shared" ref="B201:G201" si="109">B38/2.7</f>
        <v>0</v>
      </c>
      <c r="C201" s="24">
        <f t="shared" si="109"/>
        <v>0</v>
      </c>
      <c r="D201" s="24">
        <f t="shared" si="109"/>
        <v>0</v>
      </c>
      <c r="E201" s="24">
        <f t="shared" si="109"/>
        <v>0</v>
      </c>
      <c r="F201" s="24">
        <f t="shared" si="109"/>
        <v>0</v>
      </c>
      <c r="G201" s="24">
        <f t="shared" si="109"/>
        <v>0</v>
      </c>
      <c r="H201" s="24">
        <f t="shared" ref="H201" si="110">H38/2.7</f>
        <v>0</v>
      </c>
    </row>
    <row r="202" spans="1:8">
      <c r="A202" s="23"/>
      <c r="B202" s="24"/>
      <c r="C202" s="24"/>
      <c r="D202" s="24"/>
      <c r="E202" s="24"/>
      <c r="F202" s="24"/>
      <c r="G202" s="24"/>
      <c r="H202" s="24"/>
    </row>
    <row r="203" spans="1:8">
      <c r="A203" s="23" t="s">
        <v>33</v>
      </c>
      <c r="B203" s="24">
        <f t="shared" ref="B203:G203" si="111">B40/2.7</f>
        <v>0</v>
      </c>
      <c r="C203" s="24">
        <f t="shared" si="111"/>
        <v>0</v>
      </c>
      <c r="D203" s="24">
        <f t="shared" si="111"/>
        <v>0</v>
      </c>
      <c r="E203" s="24">
        <f t="shared" si="111"/>
        <v>0</v>
      </c>
      <c r="F203" s="24">
        <f t="shared" si="111"/>
        <v>0</v>
      </c>
      <c r="G203" s="24">
        <f t="shared" si="111"/>
        <v>0</v>
      </c>
      <c r="H203" s="24">
        <f t="shared" ref="H203" si="112">H40/2.7</f>
        <v>0</v>
      </c>
    </row>
    <row r="204" spans="1:8">
      <c r="A204" s="23"/>
      <c r="B204" s="20"/>
      <c r="C204" s="20"/>
      <c r="D204" s="20"/>
      <c r="E204" s="20"/>
      <c r="F204" s="20"/>
      <c r="G204" s="20"/>
      <c r="H204" s="20"/>
    </row>
    <row r="205" spans="1:8">
      <c r="A205" s="10" t="s">
        <v>34</v>
      </c>
      <c r="B205" s="26">
        <f t="shared" ref="B205:D205" si="113">B206+B212</f>
        <v>1336.4848484848485</v>
      </c>
      <c r="C205" s="26">
        <f t="shared" si="113"/>
        <v>1432.878787878788</v>
      </c>
      <c r="D205" s="26">
        <f t="shared" si="113"/>
        <v>1383.1212121212125</v>
      </c>
      <c r="E205" s="26">
        <f>E206+E212</f>
        <v>1481.019774150599</v>
      </c>
      <c r="F205" s="26">
        <f>F206+F212</f>
        <v>844.56277426950658</v>
      </c>
      <c r="G205" s="26">
        <f>G206+G212</f>
        <v>908.07995370164247</v>
      </c>
      <c r="H205" s="26">
        <f>H206+H212</f>
        <v>1203.8324102197605</v>
      </c>
    </row>
    <row r="206" spans="1:8">
      <c r="A206" s="23" t="s">
        <v>35</v>
      </c>
      <c r="B206" s="21">
        <f t="shared" ref="B206:D206" si="114">SUM(B207:B210)</f>
        <v>1115.4242424242425</v>
      </c>
      <c r="C206" s="21">
        <f t="shared" si="114"/>
        <v>1203.787878787879</v>
      </c>
      <c r="D206" s="21">
        <f t="shared" si="114"/>
        <v>1112.5151515151517</v>
      </c>
      <c r="E206" s="21">
        <f>SUM(E207:E210)</f>
        <v>1352.5519009813106</v>
      </c>
      <c r="F206" s="21">
        <f>SUM(F207:F210)</f>
        <v>756.96778336722684</v>
      </c>
      <c r="G206" s="21">
        <f>SUM(G207:G210)</f>
        <v>794.57329831278082</v>
      </c>
      <c r="H206" s="21">
        <f>SUM(H207:H210)</f>
        <v>1044.6533857423619</v>
      </c>
    </row>
    <row r="207" spans="1:8">
      <c r="A207" s="27" t="s">
        <v>36</v>
      </c>
      <c r="B207" s="20">
        <f t="shared" ref="B207:G210" si="115">B44/2.7</f>
        <v>362.4545454545455</v>
      </c>
      <c r="C207" s="20">
        <f t="shared" si="115"/>
        <v>432</v>
      </c>
      <c r="D207" s="20">
        <f t="shared" si="115"/>
        <v>416.15151515151518</v>
      </c>
      <c r="E207" s="20">
        <f t="shared" si="115"/>
        <v>453.5134868583263</v>
      </c>
      <c r="F207" s="20">
        <f t="shared" si="115"/>
        <v>257.23001177352029</v>
      </c>
      <c r="G207" s="20">
        <f t="shared" si="115"/>
        <v>256.75555357699324</v>
      </c>
      <c r="H207" s="20">
        <f t="shared" ref="H207" si="116">H44/2.7</f>
        <v>323.53046274790063</v>
      </c>
    </row>
    <row r="208" spans="1:8">
      <c r="A208" s="27" t="s">
        <v>37</v>
      </c>
      <c r="B208" s="20">
        <f t="shared" si="115"/>
        <v>321.60606060606062</v>
      </c>
      <c r="C208" s="20">
        <f t="shared" si="115"/>
        <v>206.15151515151518</v>
      </c>
      <c r="D208" s="20">
        <f t="shared" si="115"/>
        <v>183.21212121212125</v>
      </c>
      <c r="E208" s="20">
        <f t="shared" si="115"/>
        <v>376.5274421815671</v>
      </c>
      <c r="F208" s="20">
        <f t="shared" si="115"/>
        <v>174.85283099646793</v>
      </c>
      <c r="G208" s="20">
        <f t="shared" si="115"/>
        <v>149.44575524195341</v>
      </c>
      <c r="H208" s="20">
        <f t="shared" ref="H208" si="117">H45/2.7</f>
        <v>116.68751116669641</v>
      </c>
    </row>
    <row r="209" spans="1:8">
      <c r="A209" s="28" t="s">
        <v>38</v>
      </c>
      <c r="B209" s="20">
        <f t="shared" si="115"/>
        <v>383.12121212121212</v>
      </c>
      <c r="C209" s="20">
        <f t="shared" si="115"/>
        <v>497.24242424242436</v>
      </c>
      <c r="D209" s="20">
        <f t="shared" si="115"/>
        <v>466.84848484848493</v>
      </c>
      <c r="E209" s="20">
        <f t="shared" si="115"/>
        <v>448.9274619064056</v>
      </c>
      <c r="F209" s="20">
        <f t="shared" si="115"/>
        <v>265.78722037889327</v>
      </c>
      <c r="G209" s="20">
        <f t="shared" si="115"/>
        <v>295.79308195699593</v>
      </c>
      <c r="H209" s="20">
        <f t="shared" ref="H209" si="118">H46/2.7</f>
        <v>469.09505092013575</v>
      </c>
    </row>
    <row r="210" spans="1:8">
      <c r="A210" s="28" t="s">
        <v>39</v>
      </c>
      <c r="B210" s="20">
        <f t="shared" si="115"/>
        <v>48.242424242424249</v>
      </c>
      <c r="C210" s="20">
        <f t="shared" si="115"/>
        <v>68.393939393939391</v>
      </c>
      <c r="D210" s="20">
        <f t="shared" si="115"/>
        <v>46.303030303030312</v>
      </c>
      <c r="E210" s="20">
        <f t="shared" si="115"/>
        <v>73.583510035011585</v>
      </c>
      <c r="F210" s="20">
        <f t="shared" si="115"/>
        <v>59.097720218345287</v>
      </c>
      <c r="G210" s="20">
        <f t="shared" si="115"/>
        <v>92.578907536838344</v>
      </c>
      <c r="H210" s="20">
        <f t="shared" ref="H210" si="119">H47/2.7</f>
        <v>135.34036090762908</v>
      </c>
    </row>
    <row r="211" spans="1:8">
      <c r="A211" s="22"/>
      <c r="B211" s="20"/>
      <c r="C211" s="20"/>
      <c r="D211" s="20"/>
      <c r="E211" s="20"/>
      <c r="F211" s="20"/>
      <c r="G211" s="20"/>
      <c r="H211" s="20"/>
    </row>
    <row r="212" spans="1:8">
      <c r="A212" s="29" t="s">
        <v>40</v>
      </c>
      <c r="B212" s="15">
        <f t="shared" ref="B212:D212" si="120">B213+B214</f>
        <v>221.06060606060609</v>
      </c>
      <c r="C212" s="15">
        <f t="shared" si="120"/>
        <v>229.09090909090909</v>
      </c>
      <c r="D212" s="15">
        <f t="shared" si="120"/>
        <v>270.60606060606062</v>
      </c>
      <c r="E212" s="15">
        <f>E213+E214</f>
        <v>128.46787316928842</v>
      </c>
      <c r="F212" s="15">
        <f>F213+F214</f>
        <v>87.594990902279775</v>
      </c>
      <c r="G212" s="15">
        <f>G213+G214</f>
        <v>113.50665538886165</v>
      </c>
      <c r="H212" s="15">
        <f>H213+H214</f>
        <v>159.1790244773986</v>
      </c>
    </row>
    <row r="213" spans="1:8">
      <c r="A213" s="27" t="s">
        <v>41</v>
      </c>
      <c r="B213" s="20">
        <f t="shared" ref="B213:G214" si="121">B50/2.7</f>
        <v>221.06060606060609</v>
      </c>
      <c r="C213" s="20">
        <f t="shared" si="121"/>
        <v>229.09090909090909</v>
      </c>
      <c r="D213" s="20">
        <f t="shared" si="121"/>
        <v>270.60606060606062</v>
      </c>
      <c r="E213" s="20">
        <f t="shared" si="121"/>
        <v>128.46787316928842</v>
      </c>
      <c r="F213" s="20">
        <f t="shared" si="121"/>
        <v>87.594990902279775</v>
      </c>
      <c r="G213" s="20">
        <f t="shared" si="121"/>
        <v>113.50665538886165</v>
      </c>
      <c r="H213" s="20">
        <f t="shared" ref="H213" si="122">H50/2.7</f>
        <v>159.1790244773986</v>
      </c>
    </row>
    <row r="214" spans="1:8">
      <c r="A214" s="27" t="s">
        <v>42</v>
      </c>
      <c r="B214" s="20">
        <f t="shared" si="121"/>
        <v>0</v>
      </c>
      <c r="C214" s="20">
        <f t="shared" si="121"/>
        <v>0</v>
      </c>
      <c r="D214" s="20">
        <f t="shared" si="121"/>
        <v>0</v>
      </c>
      <c r="E214" s="20">
        <f t="shared" si="121"/>
        <v>0</v>
      </c>
      <c r="F214" s="20">
        <f t="shared" si="121"/>
        <v>0</v>
      </c>
      <c r="G214" s="20">
        <f t="shared" si="121"/>
        <v>0</v>
      </c>
      <c r="H214" s="20">
        <f t="shared" ref="H214" si="123">H51/2.7</f>
        <v>0</v>
      </c>
    </row>
    <row r="215" spans="1:8">
      <c r="A215" s="30"/>
      <c r="B215" s="20"/>
      <c r="C215" s="20"/>
      <c r="D215" s="20"/>
      <c r="E215" s="20"/>
      <c r="F215" s="20"/>
      <c r="G215" s="20"/>
      <c r="H215" s="20"/>
    </row>
    <row r="216" spans="1:8">
      <c r="A216" s="23" t="s">
        <v>43</v>
      </c>
      <c r="B216" s="20">
        <f t="shared" ref="B216:G216" si="124">B53/2.7</f>
        <v>-17.939393939393945</v>
      </c>
      <c r="C216" s="20">
        <f t="shared" si="124"/>
        <v>-78.484848484848499</v>
      </c>
      <c r="D216" s="20">
        <f t="shared" si="124"/>
        <v>-60.666666666666664</v>
      </c>
      <c r="E216" s="20">
        <f t="shared" si="124"/>
        <v>-42.368953104196457</v>
      </c>
      <c r="F216" s="20">
        <f t="shared" si="124"/>
        <v>-55.886760141282245</v>
      </c>
      <c r="G216" s="20">
        <f t="shared" si="124"/>
        <v>-39.678582557984235</v>
      </c>
      <c r="H216" s="20">
        <f t="shared" ref="H216" si="125">H53/2.7</f>
        <v>-0.96480257280686077</v>
      </c>
    </row>
    <row r="217" spans="1:8">
      <c r="A217" s="31"/>
      <c r="B217" s="20"/>
      <c r="C217" s="20"/>
      <c r="D217" s="20"/>
      <c r="E217" s="20"/>
      <c r="F217" s="20"/>
      <c r="G217" s="20"/>
      <c r="H217" s="20"/>
    </row>
    <row r="218" spans="1:8" ht="18" customHeight="1">
      <c r="A218" s="32" t="s">
        <v>44</v>
      </c>
      <c r="B218" s="33">
        <f t="shared" ref="B218:G218" si="126">B174-B206</f>
        <v>104.13333333333321</v>
      </c>
      <c r="C218" s="33">
        <f t="shared" si="126"/>
        <v>-3.7121212121210192</v>
      </c>
      <c r="D218" s="33">
        <f t="shared" si="126"/>
        <v>24.103030303030437</v>
      </c>
      <c r="E218" s="33">
        <f t="shared" si="126"/>
        <v>-347.03190492627846</v>
      </c>
      <c r="F218" s="33">
        <f t="shared" si="126"/>
        <v>-210.36604944878525</v>
      </c>
      <c r="G218" s="33">
        <f t="shared" si="126"/>
        <v>-114.00881449494716</v>
      </c>
      <c r="H218" s="33">
        <f t="shared" ref="H218" si="127">H174-H206</f>
        <v>-244.67795247454001</v>
      </c>
    </row>
    <row r="219" spans="1:8" ht="18" customHeight="1">
      <c r="A219" s="32" t="s">
        <v>45</v>
      </c>
      <c r="B219" s="33">
        <f t="shared" ref="B219:G219" si="128">B173-(B205-B210)+B216</f>
        <v>-86.624242424242482</v>
      </c>
      <c r="C219" s="33">
        <f t="shared" si="128"/>
        <v>-242.89393939393904</v>
      </c>
      <c r="D219" s="33">
        <f t="shared" si="128"/>
        <v>-260.86666666666673</v>
      </c>
      <c r="E219" s="33">
        <f t="shared" si="128"/>
        <v>-444.2852211647517</v>
      </c>
      <c r="F219" s="33">
        <f t="shared" si="128"/>
        <v>-294.7500802740019</v>
      </c>
      <c r="G219" s="33">
        <f t="shared" si="128"/>
        <v>-174.61514490495475</v>
      </c>
      <c r="H219" s="33">
        <f t="shared" ref="H219" si="129">H173-(H205-H210)+H216</f>
        <v>-269.48141861711645</v>
      </c>
    </row>
    <row r="220" spans="1:8" ht="18" customHeight="1">
      <c r="A220" s="32" t="s">
        <v>46</v>
      </c>
      <c r="B220" s="34">
        <f t="shared" ref="B220:G220" si="130">B57/2.7</f>
        <v>-134.8636363636362</v>
      </c>
      <c r="C220" s="34">
        <f t="shared" si="130"/>
        <v>-311.26969696969678</v>
      </c>
      <c r="D220" s="34">
        <f t="shared" si="130"/>
        <v>-307.20000000000005</v>
      </c>
      <c r="E220" s="34">
        <f t="shared" si="130"/>
        <v>-517.9131120863949</v>
      </c>
      <c r="F220" s="34">
        <f t="shared" si="130"/>
        <v>-353.83816761211614</v>
      </c>
      <c r="G220" s="34">
        <f t="shared" si="130"/>
        <v>-267.20073008948037</v>
      </c>
      <c r="H220" s="34">
        <f t="shared" ref="H220" si="131">H57/2.7</f>
        <v>-404.82177952474512</v>
      </c>
    </row>
    <row r="221" spans="1:8">
      <c r="A221" s="35"/>
      <c r="B221" s="20"/>
      <c r="C221" s="20"/>
      <c r="D221" s="20"/>
      <c r="E221" s="20"/>
      <c r="F221" s="20"/>
      <c r="G221" s="20"/>
      <c r="H221" s="20"/>
    </row>
    <row r="222" spans="1:8">
      <c r="A222" s="35" t="s">
        <v>47</v>
      </c>
      <c r="B222" s="37">
        <f t="shared" ref="B222:G222" si="132">B59/2.7</f>
        <v>134.83333333333334</v>
      </c>
      <c r="C222" s="37">
        <f t="shared" si="132"/>
        <v>311.26969696969701</v>
      </c>
      <c r="D222" s="37">
        <f t="shared" si="132"/>
        <v>307.21212121212125</v>
      </c>
      <c r="E222" s="37">
        <f t="shared" si="132"/>
        <v>517.91015336061935</v>
      </c>
      <c r="F222" s="37">
        <f t="shared" si="132"/>
        <v>353.84780049234712</v>
      </c>
      <c r="G222" s="37">
        <f t="shared" si="132"/>
        <v>267.19939455994302</v>
      </c>
      <c r="H222" s="37">
        <f t="shared" ref="H222" si="133">H59/2.7</f>
        <v>329.38627836340896</v>
      </c>
    </row>
    <row r="223" spans="1:8">
      <c r="A223" s="23" t="s">
        <v>48</v>
      </c>
      <c r="B223" s="25">
        <f t="shared" ref="B223:G223" si="134">B224-B225</f>
        <v>105.33333333333334</v>
      </c>
      <c r="C223" s="25">
        <f t="shared" si="134"/>
        <v>168.00303030303033</v>
      </c>
      <c r="D223" s="25">
        <f t="shared" si="134"/>
        <v>78.27272727272728</v>
      </c>
      <c r="E223" s="25">
        <f t="shared" si="134"/>
        <v>79.264263523842402</v>
      </c>
      <c r="F223" s="25">
        <f t="shared" si="134"/>
        <v>756.48613935566743</v>
      </c>
      <c r="G223" s="25">
        <f t="shared" si="134"/>
        <v>95.290032497885363</v>
      </c>
      <c r="H223" s="25">
        <f t="shared" ref="H223" si="135">H224-H225</f>
        <v>43.831516884045044</v>
      </c>
    </row>
    <row r="224" spans="1:8">
      <c r="A224" s="40" t="s">
        <v>49</v>
      </c>
      <c r="B224" s="20">
        <f t="shared" ref="B224:G225" si="136">B61/2.7</f>
        <v>150.8787878787879</v>
      </c>
      <c r="C224" s="20">
        <f t="shared" si="136"/>
        <v>186.24545454545458</v>
      </c>
      <c r="D224" s="20">
        <f t="shared" si="136"/>
        <v>112.60606060606062</v>
      </c>
      <c r="E224" s="20">
        <f t="shared" si="136"/>
        <v>114.76897282903496</v>
      </c>
      <c r="F224" s="20">
        <f t="shared" si="136"/>
        <v>944.56812586963508</v>
      </c>
      <c r="G224" s="20">
        <f t="shared" si="136"/>
        <v>148.48417397498102</v>
      </c>
      <c r="H224" s="20">
        <f t="shared" ref="H224" si="137">H61/2.7</f>
        <v>185.01429337144899</v>
      </c>
    </row>
    <row r="225" spans="1:8">
      <c r="A225" s="40" t="s">
        <v>50</v>
      </c>
      <c r="B225" s="20">
        <f t="shared" si="136"/>
        <v>45.545454545454554</v>
      </c>
      <c r="C225" s="20">
        <f t="shared" si="136"/>
        <v>18.242424242424246</v>
      </c>
      <c r="D225" s="20">
        <f t="shared" si="136"/>
        <v>34.333333333333336</v>
      </c>
      <c r="E225" s="20">
        <f t="shared" si="136"/>
        <v>35.504709305192563</v>
      </c>
      <c r="F225" s="20">
        <f t="shared" si="136"/>
        <v>188.08198651396768</v>
      </c>
      <c r="G225" s="20">
        <f t="shared" si="136"/>
        <v>53.194141477095656</v>
      </c>
      <c r="H225" s="20">
        <f t="shared" ref="H225" si="138">H62/2.7</f>
        <v>141.18277648740394</v>
      </c>
    </row>
    <row r="226" spans="1:8">
      <c r="A226" s="12" t="s">
        <v>51</v>
      </c>
      <c r="B226" s="39">
        <f t="shared" ref="B226:G226" si="139">SUM(B227,B230,B233,B234)</f>
        <v>29.530303030303038</v>
      </c>
      <c r="C226" s="39">
        <f t="shared" si="139"/>
        <v>143.26666666666671</v>
      </c>
      <c r="D226" s="41">
        <f t="shared" si="139"/>
        <v>228.93939393939394</v>
      </c>
      <c r="E226" s="41">
        <f t="shared" si="139"/>
        <v>438.63109620789987</v>
      </c>
      <c r="F226" s="41">
        <f t="shared" si="139"/>
        <v>-326.49042063577008</v>
      </c>
      <c r="G226" s="41">
        <f t="shared" si="139"/>
        <v>181.37826648266028</v>
      </c>
      <c r="H226" s="41">
        <f t="shared" ref="H226" si="140">SUM(H227,H230,H233,H234)</f>
        <v>285.55476147936389</v>
      </c>
    </row>
    <row r="227" spans="1:8" ht="14.25">
      <c r="A227" s="40" t="s">
        <v>52</v>
      </c>
      <c r="B227" s="17">
        <f t="shared" ref="B227:G235" si="141">B64/2.7</f>
        <v>-9.0515151515151508</v>
      </c>
      <c r="C227" s="17">
        <f t="shared" si="141"/>
        <v>138.80909090909094</v>
      </c>
      <c r="D227" s="17">
        <f t="shared" si="141"/>
        <v>53.090909090909101</v>
      </c>
      <c r="E227" s="17">
        <f t="shared" si="141"/>
        <v>506.97766162039551</v>
      </c>
      <c r="F227" s="17">
        <f t="shared" si="141"/>
        <v>-64.443968746655244</v>
      </c>
      <c r="G227" s="17">
        <f t="shared" si="141"/>
        <v>70.021813649111849</v>
      </c>
      <c r="H227" s="17">
        <f t="shared" ref="H227" si="142">H64/2.7</f>
        <v>-20.314454171877788</v>
      </c>
    </row>
    <row r="228" spans="1:8">
      <c r="A228" s="42" t="s">
        <v>53</v>
      </c>
      <c r="B228" s="20">
        <f t="shared" si="141"/>
        <v>-26.687878787878788</v>
      </c>
      <c r="C228" s="20">
        <f t="shared" si="141"/>
        <v>205.26363636363641</v>
      </c>
      <c r="D228" s="20">
        <f t="shared" si="141"/>
        <v>-125.21212121212122</v>
      </c>
      <c r="E228" s="20">
        <f t="shared" si="141"/>
        <v>552.03905518023578</v>
      </c>
      <c r="F228" s="20">
        <f t="shared" si="141"/>
        <v>-11.15808626779407</v>
      </c>
      <c r="G228" s="20">
        <f t="shared" si="141"/>
        <v>-10.430485687575121</v>
      </c>
      <c r="H228" s="20">
        <f t="shared" ref="H228" si="143">H65/2.7</f>
        <v>-0.96480257280686077</v>
      </c>
    </row>
    <row r="229" spans="1:8">
      <c r="A229" s="42" t="s">
        <v>54</v>
      </c>
      <c r="B229" s="20">
        <f t="shared" si="141"/>
        <v>-17.63636363636364</v>
      </c>
      <c r="C229" s="20">
        <f t="shared" si="141"/>
        <v>66.454545454545467</v>
      </c>
      <c r="D229" s="20">
        <f t="shared" si="141"/>
        <v>-178.30303030303031</v>
      </c>
      <c r="E229" s="20">
        <f t="shared" si="141"/>
        <v>45.061393559840234</v>
      </c>
      <c r="F229" s="20">
        <f t="shared" si="141"/>
        <v>53.285882478861183</v>
      </c>
      <c r="G229" s="20">
        <f t="shared" si="141"/>
        <v>-80.452299336686977</v>
      </c>
      <c r="H229" s="20">
        <f t="shared" ref="H229" si="144">H66/2.7</f>
        <v>19.349651599070928</v>
      </c>
    </row>
    <row r="230" spans="1:8" ht="14.25">
      <c r="A230" s="40" t="s">
        <v>55</v>
      </c>
      <c r="B230" s="20">
        <f t="shared" si="141"/>
        <v>25.430303030303033</v>
      </c>
      <c r="C230" s="20">
        <f t="shared" si="141"/>
        <v>23.284848484848489</v>
      </c>
      <c r="D230" s="20">
        <f t="shared" si="141"/>
        <v>180.39393939393941</v>
      </c>
      <c r="E230" s="20">
        <f t="shared" si="141"/>
        <v>-96.957443660930011</v>
      </c>
      <c r="F230" s="20">
        <f t="shared" si="141"/>
        <v>65.070105961682543</v>
      </c>
      <c r="G230" s="20">
        <f t="shared" si="141"/>
        <v>115.25619908293635</v>
      </c>
      <c r="H230" s="20">
        <f t="shared" ref="H230" si="145">H67/2.7</f>
        <v>6.6464177237805968</v>
      </c>
    </row>
    <row r="231" spans="1:8">
      <c r="A231" s="42" t="s">
        <v>53</v>
      </c>
      <c r="B231" s="20">
        <f t="shared" si="141"/>
        <v>27.915151515151514</v>
      </c>
      <c r="C231" s="20">
        <f t="shared" si="141"/>
        <v>44.324242424242428</v>
      </c>
      <c r="D231" s="20">
        <f t="shared" si="141"/>
        <v>179.57575757575762</v>
      </c>
      <c r="E231" s="20">
        <f t="shared" si="141"/>
        <v>-104.65013067705509</v>
      </c>
      <c r="F231" s="43" t="str">
        <f t="shared" ref="F231:H232" si="146">IF(F68="…","…",F68/2.7)</f>
        <v>…</v>
      </c>
      <c r="G231" s="43" t="str">
        <f t="shared" si="146"/>
        <v>…</v>
      </c>
      <c r="H231" s="43" t="str">
        <f t="shared" si="146"/>
        <v>…</v>
      </c>
    </row>
    <row r="232" spans="1:8">
      <c r="A232" s="42" t="s">
        <v>54</v>
      </c>
      <c r="B232" s="20">
        <f t="shared" si="141"/>
        <v>2.4848484848484849</v>
      </c>
      <c r="C232" s="20">
        <f t="shared" si="141"/>
        <v>21.039393939393946</v>
      </c>
      <c r="D232" s="20">
        <f t="shared" si="141"/>
        <v>-0.84848484848484851</v>
      </c>
      <c r="E232" s="20">
        <f t="shared" si="141"/>
        <v>-7.6926870161250553</v>
      </c>
      <c r="F232" s="43" t="str">
        <f t="shared" si="146"/>
        <v>…</v>
      </c>
      <c r="G232" s="43" t="str">
        <f t="shared" si="146"/>
        <v>…</v>
      </c>
      <c r="H232" s="43" t="str">
        <f t="shared" si="146"/>
        <v>…</v>
      </c>
    </row>
    <row r="233" spans="1:8">
      <c r="A233" s="40" t="s">
        <v>56</v>
      </c>
      <c r="B233" s="20">
        <f t="shared" si="141"/>
        <v>3.121212121212122</v>
      </c>
      <c r="C233" s="20">
        <f t="shared" si="141"/>
        <v>4.9606060606060609</v>
      </c>
      <c r="D233" s="20">
        <f t="shared" si="141"/>
        <v>0.81818181818181845</v>
      </c>
      <c r="E233" s="20">
        <f t="shared" si="141"/>
        <v>3.2250110952216584</v>
      </c>
      <c r="F233" s="20">
        <f t="shared" si="141"/>
        <v>4.6237825109707806</v>
      </c>
      <c r="G233" s="20">
        <f t="shared" si="141"/>
        <v>-2.8179673240439831</v>
      </c>
      <c r="H233" s="20">
        <f t="shared" ref="H233" si="147">H70/2.7</f>
        <v>-0.22780060746828654</v>
      </c>
    </row>
    <row r="234" spans="1:8">
      <c r="A234" s="40" t="s">
        <v>57</v>
      </c>
      <c r="B234" s="20">
        <f t="shared" si="141"/>
        <v>10.030303030303033</v>
      </c>
      <c r="C234" s="20">
        <f t="shared" si="141"/>
        <v>-23.787878787878789</v>
      </c>
      <c r="D234" s="20">
        <f t="shared" si="141"/>
        <v>-5.3636363636363642</v>
      </c>
      <c r="E234" s="20">
        <f t="shared" si="141"/>
        <v>25.385867153212679</v>
      </c>
      <c r="F234" s="20">
        <f t="shared" si="141"/>
        <v>-331.74034036176818</v>
      </c>
      <c r="G234" s="20">
        <f t="shared" si="141"/>
        <v>-1.0817789253438985</v>
      </c>
      <c r="H234" s="20">
        <f t="shared" ref="H234" si="148">H71/2.7</f>
        <v>299.45059853492938</v>
      </c>
    </row>
    <row r="235" spans="1:8">
      <c r="A235" s="23" t="s">
        <v>58</v>
      </c>
      <c r="B235" s="44"/>
      <c r="C235" s="44"/>
      <c r="D235" s="44"/>
      <c r="E235" s="44"/>
      <c r="F235" s="20">
        <f t="shared" si="141"/>
        <v>-76.147918227550036</v>
      </c>
      <c r="G235" s="20">
        <f t="shared" si="141"/>
        <v>-9.468904420602767</v>
      </c>
      <c r="H235" s="20">
        <f t="shared" ref="H235" si="149">H72/2.7</f>
        <v>0</v>
      </c>
    </row>
    <row r="236" spans="1:8" ht="13.5" thickBot="1">
      <c r="A236" s="53"/>
      <c r="B236" s="54"/>
      <c r="C236" s="54"/>
      <c r="D236" s="54"/>
      <c r="E236" s="54"/>
      <c r="F236" s="54"/>
      <c r="G236" s="54"/>
      <c r="H236" s="54"/>
    </row>
    <row r="237" spans="1:8">
      <c r="A237" s="47" t="s">
        <v>59</v>
      </c>
    </row>
    <row r="238" spans="1:8" ht="14.25">
      <c r="A238" s="48" t="s">
        <v>60</v>
      </c>
    </row>
    <row r="239" spans="1:8" ht="14.25">
      <c r="A239" s="49" t="s">
        <v>61</v>
      </c>
    </row>
    <row r="240" spans="1:8" ht="14.25">
      <c r="A240" s="49" t="s">
        <v>62</v>
      </c>
    </row>
    <row r="241" spans="1:1" ht="14.25">
      <c r="A241" s="49" t="s">
        <v>63</v>
      </c>
    </row>
    <row r="242" spans="1:1">
      <c r="A242" s="47"/>
    </row>
    <row r="243" spans="1:1">
      <c r="A243" s="47" t="s">
        <v>64</v>
      </c>
    </row>
    <row r="244" spans="1:1">
      <c r="A244" s="50" t="s">
        <v>71</v>
      </c>
    </row>
    <row r="245" spans="1:1">
      <c r="A245" s="50" t="s">
        <v>65</v>
      </c>
    </row>
  </sheetData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2025-08-12T16:07:08Z</dcterms:created>
  <dcterms:modified xsi:type="dcterms:W3CDTF">2025-08-12T20:44:02Z</dcterms:modified>
</cp:coreProperties>
</file>