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WebStats\DataJul2025\Domain2 - Economic Statistics\Government Operations\Values\"/>
    </mc:Choice>
  </mc:AlternateContent>
  <bookViews>
    <workbookView xWindow="0" yWindow="0" windowWidth="23040" windowHeight="6525"/>
  </bookViews>
  <sheets>
    <sheet name="SR"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1" i="1" l="1"/>
  <c r="F231" i="1"/>
  <c r="G230" i="1"/>
  <c r="F230" i="1"/>
  <c r="G229" i="1"/>
  <c r="F229" i="1"/>
  <c r="G228" i="1"/>
  <c r="F228" i="1"/>
  <c r="G227" i="1"/>
  <c r="F227" i="1"/>
  <c r="G225" i="1"/>
  <c r="F225" i="1"/>
  <c r="G224" i="1"/>
  <c r="F224" i="1"/>
  <c r="F142" i="1"/>
  <c r="C143" i="1"/>
  <c r="C142" i="1" s="1"/>
  <c r="B143" i="1"/>
  <c r="B142" i="1" s="1"/>
  <c r="G131" i="1"/>
  <c r="F131" i="1"/>
  <c r="E131" i="1"/>
  <c r="D131" i="1"/>
  <c r="B132" i="1"/>
  <c r="B131" i="1" s="1"/>
  <c r="C131" i="1"/>
  <c r="B128" i="1"/>
  <c r="B125" i="1" s="1"/>
  <c r="C125" i="1"/>
  <c r="B113" i="1"/>
  <c r="C104" i="1"/>
  <c r="C103" i="1" s="1"/>
  <c r="B104" i="1"/>
  <c r="C95" i="1"/>
  <c r="B95" i="1"/>
  <c r="C94" i="1"/>
  <c r="B94" i="1"/>
  <c r="G92" i="1"/>
  <c r="E92" i="1"/>
  <c r="D92" i="1"/>
  <c r="G142" i="1" l="1"/>
  <c r="C121" i="1"/>
  <c r="C122" i="1" s="1"/>
  <c r="E143" i="1"/>
  <c r="E151" i="1" s="1"/>
  <c r="C93" i="1"/>
  <c r="C92" i="1" s="1"/>
  <c r="C91" i="1" s="1"/>
  <c r="D125" i="1"/>
  <c r="D121" i="1" s="1"/>
  <c r="E91" i="1"/>
  <c r="F115" i="1"/>
  <c r="D91" i="1"/>
  <c r="F125" i="1"/>
  <c r="F121" i="1" s="1"/>
  <c r="F122" i="1" s="1"/>
  <c r="E125" i="1"/>
  <c r="E121" i="1" s="1"/>
  <c r="B93" i="1"/>
  <c r="G91" i="1"/>
  <c r="E102" i="1"/>
  <c r="E115" i="1"/>
  <c r="D143" i="1"/>
  <c r="D142" i="1" s="1"/>
  <c r="B121" i="1"/>
  <c r="B122" i="1" s="1"/>
  <c r="B103" i="1"/>
  <c r="G115" i="1"/>
  <c r="D102" i="1"/>
  <c r="F92" i="1"/>
  <c r="F91" i="1" s="1"/>
  <c r="F102" i="1"/>
  <c r="D115" i="1"/>
  <c r="G102" i="1"/>
  <c r="G125" i="1"/>
  <c r="G121" i="1" s="1"/>
  <c r="G122" i="1" s="1"/>
  <c r="C139" i="1" l="1"/>
  <c r="C138" i="1"/>
  <c r="C137" i="1"/>
  <c r="C140" i="1" s="1"/>
  <c r="D137" i="1"/>
  <c r="D140" i="1" s="1"/>
  <c r="G137" i="1"/>
  <c r="G140" i="1" s="1"/>
  <c r="G138" i="1"/>
  <c r="D122" i="1"/>
  <c r="D138" i="1" s="1"/>
  <c r="D139" i="1"/>
  <c r="E122" i="1"/>
  <c r="E138" i="1" s="1"/>
  <c r="E137" i="1"/>
  <c r="E140" i="1" s="1"/>
  <c r="E139" i="1"/>
  <c r="G139" i="1"/>
  <c r="F139" i="1"/>
  <c r="F137" i="1"/>
  <c r="F140" i="1" s="1"/>
  <c r="F138" i="1"/>
  <c r="B92" i="1"/>
  <c r="B91" i="1" s="1"/>
  <c r="B139" i="1" l="1"/>
  <c r="B138" i="1"/>
  <c r="B137" i="1"/>
  <c r="B140" i="1" s="1"/>
  <c r="D46" i="1" l="1"/>
  <c r="D207" i="1" s="1"/>
  <c r="D67" i="1"/>
  <c r="D228" i="1" s="1"/>
  <c r="D63" i="1"/>
  <c r="D66" i="1"/>
  <c r="D227" i="1" s="1"/>
  <c r="D52" i="1"/>
  <c r="D213" i="1" s="1"/>
  <c r="D15" i="1"/>
  <c r="D176" i="1" s="1"/>
  <c r="D23" i="1"/>
  <c r="D184" i="1" s="1"/>
  <c r="D38" i="1"/>
  <c r="D199" i="1" s="1"/>
  <c r="D70" i="1"/>
  <c r="D231" i="1" s="1"/>
  <c r="D48" i="1"/>
  <c r="D209" i="1" s="1"/>
  <c r="D21" i="1"/>
  <c r="D182" i="1" s="1"/>
  <c r="D37" i="1"/>
  <c r="D198" i="1" s="1"/>
  <c r="D13" i="1"/>
  <c r="D174" i="1" s="1"/>
  <c r="D45" i="1"/>
  <c r="D69" i="1"/>
  <c r="D230" i="1" s="1"/>
  <c r="D29" i="1"/>
  <c r="D190" i="1" s="1"/>
  <c r="D16" i="1"/>
  <c r="D177" i="1" s="1"/>
  <c r="D22" i="1"/>
  <c r="D183" i="1" s="1"/>
  <c r="D33" i="1"/>
  <c r="D194" i="1" s="1"/>
  <c r="D54" i="1"/>
  <c r="D215" i="1" s="1"/>
  <c r="D28" i="1"/>
  <c r="D189" i="1" s="1"/>
  <c r="D42" i="1"/>
  <c r="D203" i="1" s="1"/>
  <c r="D14" i="1"/>
  <c r="D175" i="1" s="1"/>
  <c r="D24" i="1"/>
  <c r="D185" i="1" s="1"/>
  <c r="D51" i="1"/>
  <c r="D12" i="1"/>
  <c r="D68" i="1"/>
  <c r="D229" i="1" s="1"/>
  <c r="D65" i="1"/>
  <c r="D226" i="1" s="1"/>
  <c r="D35" i="1"/>
  <c r="D196" i="1" s="1"/>
  <c r="D26" i="1"/>
  <c r="D187" i="1" s="1"/>
  <c r="D32" i="1"/>
  <c r="D193" i="1" s="1"/>
  <c r="D27" i="1"/>
  <c r="D188" i="1" s="1"/>
  <c r="D34" i="1"/>
  <c r="D195" i="1" s="1"/>
  <c r="D17" i="1"/>
  <c r="D178" i="1" s="1"/>
  <c r="D18" i="1"/>
  <c r="D179" i="1" s="1"/>
  <c r="D20" i="1"/>
  <c r="D181" i="1" s="1"/>
  <c r="D47" i="1"/>
  <c r="D208" i="1" s="1"/>
  <c r="D19" i="1"/>
  <c r="D180" i="1" s="1"/>
  <c r="D31" i="1"/>
  <c r="D192" i="1" s="1"/>
  <c r="D25" i="1"/>
  <c r="D186" i="1" s="1"/>
  <c r="D64" i="1"/>
  <c r="D225" i="1" s="1"/>
  <c r="D30" i="1"/>
  <c r="D191" i="1" s="1"/>
  <c r="E69" i="1" l="1"/>
  <c r="E230" i="1" s="1"/>
  <c r="E24" i="1"/>
  <c r="E185" i="1" s="1"/>
  <c r="E32" i="1"/>
  <c r="E193" i="1" s="1"/>
  <c r="E25" i="1"/>
  <c r="E186" i="1" s="1"/>
  <c r="E70" i="1"/>
  <c r="E231" i="1" s="1"/>
  <c r="E19" i="1"/>
  <c r="E180" i="1" s="1"/>
  <c r="E52" i="1"/>
  <c r="E213" i="1" s="1"/>
  <c r="E37" i="1"/>
  <c r="E198" i="1" s="1"/>
  <c r="E29" i="1"/>
  <c r="E190" i="1" s="1"/>
  <c r="E38" i="1"/>
  <c r="E199" i="1" s="1"/>
  <c r="E34" i="1"/>
  <c r="E195" i="1" s="1"/>
  <c r="E14" i="1"/>
  <c r="E175" i="1" s="1"/>
  <c r="E48" i="1"/>
  <c r="E209" i="1" s="1"/>
  <c r="E51" i="1"/>
  <c r="E66" i="1"/>
  <c r="E227" i="1" s="1"/>
  <c r="E17" i="1"/>
  <c r="E178" i="1" s="1"/>
  <c r="E22" i="1"/>
  <c r="E183" i="1" s="1"/>
  <c r="E18" i="1"/>
  <c r="E179" i="1" s="1"/>
  <c r="E47" i="1"/>
  <c r="E208" i="1" s="1"/>
  <c r="E33" i="1"/>
  <c r="E194" i="1" s="1"/>
  <c r="E26" i="1"/>
  <c r="E187" i="1" s="1"/>
  <c r="E31" i="1"/>
  <c r="E192" i="1" s="1"/>
  <c r="E23" i="1"/>
  <c r="E184" i="1" s="1"/>
  <c r="E27" i="1"/>
  <c r="E188" i="1" s="1"/>
  <c r="E68" i="1"/>
  <c r="E229" i="1" s="1"/>
  <c r="E64" i="1"/>
  <c r="E225" i="1" s="1"/>
  <c r="E21" i="1"/>
  <c r="E182" i="1" s="1"/>
  <c r="E20" i="1"/>
  <c r="E181" i="1" s="1"/>
  <c r="E65" i="1"/>
  <c r="E226" i="1" s="1"/>
  <c r="E28" i="1"/>
  <c r="E189" i="1" s="1"/>
  <c r="E35" i="1"/>
  <c r="E196" i="1" s="1"/>
  <c r="E63" i="1"/>
  <c r="E12" i="1"/>
  <c r="E30" i="1"/>
  <c r="E191" i="1" s="1"/>
  <c r="E46" i="1"/>
  <c r="E207" i="1" s="1"/>
  <c r="E15" i="1"/>
  <c r="E176" i="1" s="1"/>
  <c r="E54" i="1"/>
  <c r="E215" i="1" s="1"/>
  <c r="E67" i="1"/>
  <c r="E228" i="1" s="1"/>
  <c r="E42" i="1"/>
  <c r="E203" i="1" s="1"/>
  <c r="E16" i="1"/>
  <c r="E177" i="1" s="1"/>
  <c r="E45" i="1"/>
  <c r="E13" i="1"/>
  <c r="E174" i="1" s="1"/>
  <c r="G23" i="1"/>
  <c r="G184" i="1" s="1"/>
  <c r="G17" i="1"/>
  <c r="G178" i="1" s="1"/>
  <c r="G18" i="1"/>
  <c r="G179" i="1" s="1"/>
  <c r="G25" i="1"/>
  <c r="G186" i="1" s="1"/>
  <c r="G22" i="1"/>
  <c r="G183" i="1" s="1"/>
  <c r="G30" i="1"/>
  <c r="G191" i="1" s="1"/>
  <c r="G19" i="1"/>
  <c r="G180" i="1" s="1"/>
  <c r="G51" i="1"/>
  <c r="G16" i="1"/>
  <c r="G177" i="1" s="1"/>
  <c r="G13" i="1"/>
  <c r="G174" i="1" s="1"/>
  <c r="G45" i="1"/>
  <c r="G31" i="1"/>
  <c r="G192" i="1" s="1"/>
  <c r="G38" i="1"/>
  <c r="G199" i="1" s="1"/>
  <c r="G29" i="1"/>
  <c r="G190" i="1" s="1"/>
  <c r="G32" i="1"/>
  <c r="G193" i="1" s="1"/>
  <c r="G33" i="1"/>
  <c r="G194" i="1" s="1"/>
  <c r="G62" i="1"/>
  <c r="G48" i="1"/>
  <c r="G209" i="1" s="1"/>
  <c r="G12" i="1"/>
  <c r="G20" i="1"/>
  <c r="G181" i="1" s="1"/>
  <c r="G65" i="1"/>
  <c r="G226" i="1" s="1"/>
  <c r="G15" i="1"/>
  <c r="G176" i="1" s="1"/>
  <c r="G14" i="1"/>
  <c r="G175" i="1" s="1"/>
  <c r="G42" i="1"/>
  <c r="G203" i="1" s="1"/>
  <c r="G28" i="1"/>
  <c r="G189" i="1" s="1"/>
  <c r="G34" i="1"/>
  <c r="G195" i="1" s="1"/>
  <c r="G35" i="1"/>
  <c r="G196" i="1" s="1"/>
  <c r="G47" i="1"/>
  <c r="G208" i="1" s="1"/>
  <c r="G52" i="1"/>
  <c r="G213" i="1" s="1"/>
  <c r="G21" i="1"/>
  <c r="G182" i="1" s="1"/>
  <c r="G26" i="1"/>
  <c r="G187" i="1" s="1"/>
  <c r="G54" i="1"/>
  <c r="G215" i="1" s="1"/>
  <c r="G24" i="1"/>
  <c r="G185" i="1" s="1"/>
  <c r="G37" i="1"/>
  <c r="G198" i="1" s="1"/>
  <c r="G27" i="1"/>
  <c r="G188" i="1" s="1"/>
  <c r="G46" i="1"/>
  <c r="G207" i="1" s="1"/>
  <c r="D224" i="1"/>
  <c r="D223" i="1" s="1"/>
  <c r="D222" i="1" s="1"/>
  <c r="D62" i="1"/>
  <c r="D61" i="1" s="1"/>
  <c r="C52" i="1"/>
  <c r="C213" i="1" s="1"/>
  <c r="C70" i="1"/>
  <c r="C231" i="1" s="1"/>
  <c r="C13" i="1"/>
  <c r="C174" i="1" s="1"/>
  <c r="C26" i="1"/>
  <c r="C187" i="1" s="1"/>
  <c r="C38" i="1"/>
  <c r="C199" i="1" s="1"/>
  <c r="C25" i="1"/>
  <c r="C186" i="1" s="1"/>
  <c r="C33" i="1"/>
  <c r="C194" i="1" s="1"/>
  <c r="C51" i="1"/>
  <c r="C63" i="1"/>
  <c r="C24" i="1"/>
  <c r="C185" i="1" s="1"/>
  <c r="C23" i="1"/>
  <c r="C184" i="1" s="1"/>
  <c r="C46" i="1"/>
  <c r="C207" i="1" s="1"/>
  <c r="C69" i="1"/>
  <c r="C230" i="1" s="1"/>
  <c r="C20" i="1"/>
  <c r="C181" i="1" s="1"/>
  <c r="C17" i="1"/>
  <c r="C178" i="1" s="1"/>
  <c r="C35" i="1"/>
  <c r="C196" i="1" s="1"/>
  <c r="C37" i="1"/>
  <c r="C198" i="1" s="1"/>
  <c r="C66" i="1"/>
  <c r="C227" i="1" s="1"/>
  <c r="C65" i="1"/>
  <c r="C226" i="1" s="1"/>
  <c r="C16" i="1"/>
  <c r="C177" i="1" s="1"/>
  <c r="C29" i="1"/>
  <c r="C190" i="1" s="1"/>
  <c r="C42" i="1"/>
  <c r="C203" i="1" s="1"/>
  <c r="C64" i="1"/>
  <c r="C225" i="1" s="1"/>
  <c r="C15" i="1"/>
  <c r="C176" i="1" s="1"/>
  <c r="C30" i="1"/>
  <c r="C191" i="1" s="1"/>
  <c r="C68" i="1"/>
  <c r="C229" i="1" s="1"/>
  <c r="C45" i="1"/>
  <c r="C28" i="1"/>
  <c r="C189" i="1" s="1"/>
  <c r="C47" i="1"/>
  <c r="C208" i="1" s="1"/>
  <c r="C22" i="1"/>
  <c r="C183" i="1" s="1"/>
  <c r="C32" i="1"/>
  <c r="C193" i="1" s="1"/>
  <c r="C12" i="1"/>
  <c r="C54" i="1"/>
  <c r="C215" i="1" s="1"/>
  <c r="C21" i="1"/>
  <c r="C182" i="1" s="1"/>
  <c r="C18" i="1"/>
  <c r="C179" i="1" s="1"/>
  <c r="C19" i="1"/>
  <c r="C180" i="1" s="1"/>
  <c r="C48" i="1"/>
  <c r="C209" i="1" s="1"/>
  <c r="C31" i="1"/>
  <c r="C192" i="1" s="1"/>
  <c r="C67" i="1"/>
  <c r="C228" i="1" s="1"/>
  <c r="C27" i="1"/>
  <c r="C188" i="1" s="1"/>
  <c r="C34" i="1"/>
  <c r="C195" i="1" s="1"/>
  <c r="C14" i="1"/>
  <c r="C175" i="1" s="1"/>
  <c r="D11" i="1"/>
  <c r="D10" i="1" s="1"/>
  <c r="D173" i="1"/>
  <c r="D172" i="1" s="1"/>
  <c r="D171" i="1" s="1"/>
  <c r="D206" i="1"/>
  <c r="D205" i="1" s="1"/>
  <c r="D44" i="1"/>
  <c r="F65" i="1"/>
  <c r="F226" i="1" s="1"/>
  <c r="F13" i="1"/>
  <c r="F174" i="1" s="1"/>
  <c r="F27" i="1"/>
  <c r="F188" i="1" s="1"/>
  <c r="F18" i="1"/>
  <c r="F179" i="1" s="1"/>
  <c r="F33" i="1"/>
  <c r="F194" i="1" s="1"/>
  <c r="F19" i="1"/>
  <c r="F180" i="1" s="1"/>
  <c r="F14" i="1"/>
  <c r="F175" i="1" s="1"/>
  <c r="F22" i="1"/>
  <c r="F183" i="1" s="1"/>
  <c r="F20" i="1"/>
  <c r="F181" i="1" s="1"/>
  <c r="F37" i="1"/>
  <c r="F198" i="1" s="1"/>
  <c r="F28" i="1"/>
  <c r="F189" i="1" s="1"/>
  <c r="F26" i="1"/>
  <c r="F187" i="1" s="1"/>
  <c r="F47" i="1"/>
  <c r="F208" i="1" s="1"/>
  <c r="F24" i="1"/>
  <c r="F185" i="1" s="1"/>
  <c r="F38" i="1"/>
  <c r="F199" i="1" s="1"/>
  <c r="F35" i="1"/>
  <c r="F196" i="1" s="1"/>
  <c r="F31" i="1"/>
  <c r="F192" i="1" s="1"/>
  <c r="F46" i="1"/>
  <c r="F207" i="1" s="1"/>
  <c r="F52" i="1"/>
  <c r="F213" i="1" s="1"/>
  <c r="F42" i="1"/>
  <c r="F203" i="1" s="1"/>
  <c r="F23" i="1"/>
  <c r="F184" i="1" s="1"/>
  <c r="F34" i="1"/>
  <c r="F195" i="1" s="1"/>
  <c r="F16" i="1"/>
  <c r="F177" i="1" s="1"/>
  <c r="F62" i="1"/>
  <c r="F54" i="1"/>
  <c r="F215" i="1" s="1"/>
  <c r="F51" i="1"/>
  <c r="F25" i="1"/>
  <c r="F186" i="1" s="1"/>
  <c r="F32" i="1"/>
  <c r="F193" i="1" s="1"/>
  <c r="F45" i="1"/>
  <c r="F21" i="1"/>
  <c r="F182" i="1" s="1"/>
  <c r="F30" i="1"/>
  <c r="F191" i="1" s="1"/>
  <c r="F17" i="1"/>
  <c r="F178" i="1" s="1"/>
  <c r="F12" i="1"/>
  <c r="F15" i="1"/>
  <c r="F176" i="1" s="1"/>
  <c r="F48" i="1"/>
  <c r="F209" i="1" s="1"/>
  <c r="F29" i="1"/>
  <c r="F190" i="1" s="1"/>
  <c r="B24" i="1"/>
  <c r="B185" i="1" s="1"/>
  <c r="B30" i="1"/>
  <c r="B191" i="1" s="1"/>
  <c r="B37" i="1"/>
  <c r="B198" i="1" s="1"/>
  <c r="B25" i="1"/>
  <c r="B186" i="1" s="1"/>
  <c r="B69" i="1"/>
  <c r="B230" i="1" s="1"/>
  <c r="B32" i="1"/>
  <c r="B193" i="1" s="1"/>
  <c r="B66" i="1"/>
  <c r="B227" i="1" s="1"/>
  <c r="B48" i="1"/>
  <c r="B209" i="1" s="1"/>
  <c r="B46" i="1"/>
  <c r="B207" i="1" s="1"/>
  <c r="B33" i="1"/>
  <c r="B194" i="1" s="1"/>
  <c r="B45" i="1"/>
  <c r="B18" i="1"/>
  <c r="B179" i="1" s="1"/>
  <c r="B64" i="1"/>
  <c r="B225" i="1" s="1"/>
  <c r="B19" i="1"/>
  <c r="B180" i="1" s="1"/>
  <c r="B20" i="1"/>
  <c r="B181" i="1" s="1"/>
  <c r="B38" i="1"/>
  <c r="B199" i="1" s="1"/>
  <c r="B51" i="1"/>
  <c r="B42" i="1"/>
  <c r="B203" i="1" s="1"/>
  <c r="B22" i="1"/>
  <c r="B183" i="1" s="1"/>
  <c r="B21" i="1"/>
  <c r="B182" i="1" s="1"/>
  <c r="B27" i="1"/>
  <c r="B188" i="1" s="1"/>
  <c r="B26" i="1"/>
  <c r="B187" i="1" s="1"/>
  <c r="B34" i="1"/>
  <c r="B195" i="1" s="1"/>
  <c r="B54" i="1"/>
  <c r="B215" i="1" s="1"/>
  <c r="B68" i="1"/>
  <c r="B229" i="1" s="1"/>
  <c r="B31" i="1"/>
  <c r="B192" i="1" s="1"/>
  <c r="B14" i="1"/>
  <c r="B175" i="1" s="1"/>
  <c r="B15" i="1"/>
  <c r="B176" i="1" s="1"/>
  <c r="B52" i="1"/>
  <c r="B213" i="1" s="1"/>
  <c r="B63" i="1"/>
  <c r="B23" i="1"/>
  <c r="B184" i="1" s="1"/>
  <c r="B47" i="1"/>
  <c r="B208" i="1" s="1"/>
  <c r="B35" i="1"/>
  <c r="B196" i="1" s="1"/>
  <c r="B12" i="1"/>
  <c r="B17" i="1"/>
  <c r="B178" i="1" s="1"/>
  <c r="B13" i="1"/>
  <c r="B174" i="1" s="1"/>
  <c r="B28" i="1"/>
  <c r="B189" i="1" s="1"/>
  <c r="B16" i="1"/>
  <c r="B177" i="1" s="1"/>
  <c r="B70" i="1"/>
  <c r="B231" i="1" s="1"/>
  <c r="B65" i="1"/>
  <c r="B226" i="1" s="1"/>
  <c r="B29" i="1"/>
  <c r="B190" i="1" s="1"/>
  <c r="B67" i="1"/>
  <c r="B228" i="1" s="1"/>
  <c r="D212" i="1"/>
  <c r="D211" i="1" s="1"/>
  <c r="D50" i="1"/>
  <c r="B212" i="1" l="1"/>
  <c r="B211" i="1" s="1"/>
  <c r="B50" i="1"/>
  <c r="F173" i="1"/>
  <c r="F172" i="1" s="1"/>
  <c r="F171" i="1" s="1"/>
  <c r="F11" i="1"/>
  <c r="F10" i="1" s="1"/>
  <c r="F44" i="1"/>
  <c r="F206" i="1"/>
  <c r="F205" i="1" s="1"/>
  <c r="C44" i="1"/>
  <c r="C206" i="1"/>
  <c r="C205" i="1" s="1"/>
  <c r="G61" i="1"/>
  <c r="G223" i="1"/>
  <c r="G222" i="1" s="1"/>
  <c r="F223" i="1"/>
  <c r="F222" i="1" s="1"/>
  <c r="F61" i="1"/>
  <c r="D40" i="1"/>
  <c r="D41" i="1" s="1"/>
  <c r="D57" i="1" s="1"/>
  <c r="G50" i="1"/>
  <c r="G212" i="1"/>
  <c r="G211" i="1" s="1"/>
  <c r="E212" i="1"/>
  <c r="E211" i="1" s="1"/>
  <c r="E50" i="1"/>
  <c r="B206" i="1"/>
  <c r="B205" i="1" s="1"/>
  <c r="B201" i="1" s="1"/>
  <c r="B202" i="1" s="1"/>
  <c r="B44" i="1"/>
  <c r="D201" i="1"/>
  <c r="D202" i="1" s="1"/>
  <c r="D218" i="1" s="1"/>
  <c r="C224" i="1"/>
  <c r="C223" i="1" s="1"/>
  <c r="C222" i="1" s="1"/>
  <c r="C62" i="1"/>
  <c r="C61" i="1" s="1"/>
  <c r="G11" i="1"/>
  <c r="G10" i="1" s="1"/>
  <c r="G173" i="1"/>
  <c r="G172" i="1" s="1"/>
  <c r="G171" i="1" s="1"/>
  <c r="G206" i="1"/>
  <c r="G205" i="1" s="1"/>
  <c r="G44" i="1"/>
  <c r="G40" i="1" s="1"/>
  <c r="G41" i="1" s="1"/>
  <c r="G57" i="1" s="1"/>
  <c r="E206" i="1"/>
  <c r="E205" i="1" s="1"/>
  <c r="E44" i="1"/>
  <c r="E40" i="1" s="1"/>
  <c r="E41" i="1" s="1"/>
  <c r="E57" i="1" s="1"/>
  <c r="E173" i="1"/>
  <c r="E172" i="1" s="1"/>
  <c r="E171" i="1" s="1"/>
  <c r="E11" i="1"/>
  <c r="E10" i="1" s="1"/>
  <c r="B11" i="1"/>
  <c r="B10" i="1" s="1"/>
  <c r="B173" i="1"/>
  <c r="B172" i="1" s="1"/>
  <c r="B171" i="1" s="1"/>
  <c r="B224" i="1"/>
  <c r="B223" i="1" s="1"/>
  <c r="B222" i="1" s="1"/>
  <c r="B62" i="1"/>
  <c r="B61" i="1" s="1"/>
  <c r="F212" i="1"/>
  <c r="F211" i="1" s="1"/>
  <c r="F50" i="1"/>
  <c r="C173" i="1"/>
  <c r="C172" i="1" s="1"/>
  <c r="C171" i="1" s="1"/>
  <c r="C11" i="1"/>
  <c r="C10" i="1" s="1"/>
  <c r="C50" i="1"/>
  <c r="C212" i="1"/>
  <c r="C211" i="1" s="1"/>
  <c r="E224" i="1"/>
  <c r="E223" i="1" s="1"/>
  <c r="E222" i="1" s="1"/>
  <c r="E62" i="1"/>
  <c r="E61" i="1" s="1"/>
  <c r="C201" i="1" l="1"/>
  <c r="C202" i="1" s="1"/>
  <c r="C218" i="1"/>
  <c r="F201" i="1"/>
  <c r="F202" i="1" s="1"/>
  <c r="F218" i="1" s="1"/>
  <c r="D219" i="1"/>
  <c r="G201" i="1"/>
  <c r="G202" i="1" s="1"/>
  <c r="G218" i="1" s="1"/>
  <c r="D217" i="1"/>
  <c r="D220" i="1" s="1"/>
  <c r="E58" i="1"/>
  <c r="E56" i="1"/>
  <c r="E59" i="1" s="1"/>
  <c r="B218" i="1"/>
  <c r="D56" i="1"/>
  <c r="D59" i="1" s="1"/>
  <c r="D58" i="1"/>
  <c r="F217" i="1"/>
  <c r="F220" i="1" s="1"/>
  <c r="C58" i="1"/>
  <c r="B219" i="1"/>
  <c r="B217" i="1"/>
  <c r="B220" i="1" s="1"/>
  <c r="C217" i="1"/>
  <c r="C220" i="1" s="1"/>
  <c r="C219" i="1"/>
  <c r="E201" i="1"/>
  <c r="E202" i="1" s="1"/>
  <c r="E218" i="1" s="1"/>
  <c r="G58" i="1"/>
  <c r="G56" i="1"/>
  <c r="G59" i="1" s="1"/>
  <c r="B40" i="1"/>
  <c r="B41" i="1" s="1"/>
  <c r="B57" i="1" s="1"/>
  <c r="C40" i="1"/>
  <c r="C41" i="1" s="1"/>
  <c r="C57" i="1" s="1"/>
  <c r="F40" i="1"/>
  <c r="F41" i="1" s="1"/>
  <c r="F57" i="1" s="1"/>
  <c r="F219" i="1" l="1"/>
  <c r="F58" i="1"/>
  <c r="F56" i="1"/>
  <c r="F59" i="1" s="1"/>
  <c r="G219" i="1"/>
  <c r="G217" i="1"/>
  <c r="G220" i="1" s="1"/>
  <c r="C56" i="1"/>
  <c r="C59" i="1" s="1"/>
  <c r="E219" i="1"/>
  <c r="B58" i="1"/>
  <c r="B56" i="1"/>
  <c r="B59" i="1" s="1"/>
  <c r="E217" i="1"/>
  <c r="E220" i="1" s="1"/>
</calcChain>
</file>

<file path=xl/sharedStrings.xml><?xml version="1.0" encoding="utf-8"?>
<sst xmlns="http://schemas.openxmlformats.org/spreadsheetml/2006/main" count="227" uniqueCount="71">
  <si>
    <t>Exchange rates (EC$ per SRD)</t>
  </si>
  <si>
    <t>SURINAME</t>
  </si>
  <si>
    <t>Summary of Central Government Operations on Adjusted Cash Basis</t>
  </si>
  <si>
    <t>Millions of Eastern Caribbean dollars (EC$ Mn.)</t>
  </si>
  <si>
    <t>ACCOUNTS</t>
  </si>
  <si>
    <t>TOTAL REVENUE (1+2+3+4)</t>
  </si>
  <si>
    <t>1. Tax Revenue</t>
  </si>
  <si>
    <t>Direct Taxes</t>
  </si>
  <si>
    <t>Corporate Tax</t>
  </si>
  <si>
    <t>Wage Tax</t>
  </si>
  <si>
    <t>Wealth Tax (inheritance, property tax)</t>
  </si>
  <si>
    <t>Dividend tax</t>
  </si>
  <si>
    <t>Rental Value Tax</t>
  </si>
  <si>
    <t>Casino Tax</t>
  </si>
  <si>
    <t>Lottery Tax</t>
  </si>
  <si>
    <t>Other direct taxes</t>
  </si>
  <si>
    <r>
      <t xml:space="preserve">Statistical discrepancy ODB </t>
    </r>
    <r>
      <rPr>
        <vertAlign val="superscript"/>
        <sz val="10"/>
        <color indexed="8"/>
        <rFont val="Arial"/>
        <family val="2"/>
      </rPr>
      <t>1/</t>
    </r>
  </si>
  <si>
    <t>Indirect Taxes</t>
  </si>
  <si>
    <t>Import Duties</t>
  </si>
  <si>
    <t>Statistical fees and consent rights</t>
  </si>
  <si>
    <t>Excise on alcohol free drinks</t>
  </si>
  <si>
    <t>Excise on alcohol</t>
  </si>
  <si>
    <t>Excise on beer</t>
  </si>
  <si>
    <t>Excise on tobacco and cigarettes</t>
  </si>
  <si>
    <t>Wood export tax</t>
  </si>
  <si>
    <t>Public entertainment tax</t>
  </si>
  <si>
    <t>Fuel Tax</t>
  </si>
  <si>
    <t>Sales Tax</t>
  </si>
  <si>
    <t>Other indirect taxes</t>
  </si>
  <si>
    <r>
      <t xml:space="preserve">Statistical discrepancy OIA </t>
    </r>
    <r>
      <rPr>
        <vertAlign val="superscript"/>
        <sz val="10"/>
        <color indexed="8"/>
        <rFont val="Arial"/>
        <family val="2"/>
      </rPr>
      <t>2/</t>
    </r>
  </si>
  <si>
    <t>2. Non Tax Revenue</t>
  </si>
  <si>
    <t>3. Capital Revenue</t>
  </si>
  <si>
    <t>4. Grants</t>
  </si>
  <si>
    <t>TOTAL EXPENDITURE (4+5)</t>
  </si>
  <si>
    <t>EXPENDITURE, COMMITMENT (Total - Net arrears payment)</t>
  </si>
  <si>
    <t>of which: Net arrears payment</t>
  </si>
  <si>
    <t>4. Current expenditure</t>
  </si>
  <si>
    <t xml:space="preserve">Wages and Salaries </t>
  </si>
  <si>
    <t xml:space="preserve">Other Goods and services </t>
  </si>
  <si>
    <t>Subsidies and Transfers</t>
  </si>
  <si>
    <t xml:space="preserve">Interest </t>
  </si>
  <si>
    <t>5. Capital Expenditure</t>
  </si>
  <si>
    <t xml:space="preserve">Capital </t>
  </si>
  <si>
    <t xml:space="preserve">Net lending </t>
  </si>
  <si>
    <t>Other/Statistical Discrepancy</t>
  </si>
  <si>
    <t>FISCAL DEFICIT/SURPLUS</t>
  </si>
  <si>
    <t>COMMITMENT BALANCE/SURPLUS</t>
  </si>
  <si>
    <t>FINANCING DEFICIT (-), PRIMARY</t>
  </si>
  <si>
    <t>FISCAL DEFICIT/SURPLUS (incl Statistical discrepancy)</t>
  </si>
  <si>
    <t>FINANCING</t>
  </si>
  <si>
    <t>External financing</t>
  </si>
  <si>
    <t>Disbursements</t>
  </si>
  <si>
    <t>…</t>
  </si>
  <si>
    <t xml:space="preserve">Less: Amortisation </t>
  </si>
  <si>
    <t>Domestic financing</t>
  </si>
  <si>
    <t>Central Bank of Suriname</t>
  </si>
  <si>
    <t>Other depository corporations</t>
  </si>
  <si>
    <t>Other financial corporations</t>
  </si>
  <si>
    <t>Non financial corporations</t>
  </si>
  <si>
    <t>Net Acquisition (-) Financial Assets</t>
  </si>
  <si>
    <t>Notes:</t>
  </si>
  <si>
    <r>
      <rPr>
        <i/>
        <vertAlign val="superscript"/>
        <sz val="10"/>
        <rFont val="Arial"/>
        <family val="2"/>
      </rPr>
      <t>P</t>
    </r>
    <r>
      <rPr>
        <i/>
        <sz val="10"/>
        <rFont val="Arial"/>
        <family val="2"/>
      </rPr>
      <t xml:space="preserve"> Preliminary data</t>
    </r>
  </si>
  <si>
    <r>
      <t xml:space="preserve">1/ </t>
    </r>
    <r>
      <rPr>
        <i/>
        <sz val="10"/>
        <rFont val="Arial"/>
        <family val="2"/>
      </rPr>
      <t>Caused by the time difference between cash receipts and administrative bookings of the Receiver of Direct Taxes (Ontvanger der Directe Belastingen/ODB)</t>
    </r>
  </si>
  <si>
    <r>
      <t xml:space="preserve">2/ </t>
    </r>
    <r>
      <rPr>
        <i/>
        <sz val="10"/>
        <rFont val="Arial"/>
        <family val="2"/>
      </rPr>
      <t>Caused by the time difference between cash receipts and administrative bookings of the Receiver of Import Duties and Excises (Ontvanger der Invoerrechten en Accijnzen/OIA)</t>
    </r>
  </si>
  <si>
    <t>Source:</t>
  </si>
  <si>
    <t>Ministry of Finance website http://finance.gov.sr/overheidsfinancien-government-finance-statistics/</t>
  </si>
  <si>
    <t>Millions of Suriname dollars (SRD)</t>
  </si>
  <si>
    <t>TOTAL EXPENDITURE 4+5)</t>
  </si>
  <si>
    <t>Government operations on a cash basis concern actual receipts and actual payments of the government during the reporting period. However, revenues are adjusted and presented on a gross basis taking into account revenues settled with EBS subsidies. Likewise, within expenditures, government subsidies to EBS are also presented on gross basis. The commitments deficit also take into account arrears paid for previous years and arrears incurred for the current year. Financing also includes net arrears payment. Classification and valuation follow the international methodology of he Government Finance Statistics Manual (GFSM) of the International Monetary Fund.</t>
  </si>
  <si>
    <t>Millions of United States dollars</t>
  </si>
  <si>
    <r>
      <t xml:space="preserve">2024 </t>
    </r>
    <r>
      <rPr>
        <b/>
        <vertAlign val="superscript"/>
        <sz val="10"/>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</si>
</sst>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0"/>
    <numFmt numFmtId="165" formatCode="_(* #,##0.0_);_(* \(#,##0.0\);_(* &quot;-&quot;??_);_(@_)"/>
    <numFmt numFmtId="166" formatCode="0.0"/>
  </numFmts>
  <fonts count="17">
    <font>
      <sz val="11"/>
      <color theme="1"/>
      <name val="Calibri"/>
      <family val="2"/>
      <scheme val="minor"/>
    </font>
    <font>
      <sz val="11"/>
      <color theme="1"/>
      <name val="Calibri"/>
      <family val="2"/>
      <scheme val="minor"/>
    </font>
    <font>
      <sz val="12"/>
      <name val="Arial MT"/>
    </font>
    <font>
      <sz val="10"/>
      <name val="Arial MT"/>
    </font>
    <font>
      <sz val="10"/>
      <name val="Arial"/>
      <family val="2"/>
    </font>
    <font>
      <b/>
      <sz val="10"/>
      <color theme="1"/>
      <name val="Arial"/>
      <family val="2"/>
    </font>
    <font>
      <b/>
      <sz val="10"/>
      <name val="Arial"/>
      <family val="2"/>
    </font>
    <font>
      <b/>
      <sz val="10"/>
      <name val="Arial MT"/>
    </font>
    <font>
      <b/>
      <vertAlign val="superscript"/>
      <sz val="10"/>
      <name val="Arial"/>
      <family val="2"/>
    </font>
    <font>
      <b/>
      <sz val="10"/>
      <color indexed="8"/>
      <name val="Arial"/>
      <family val="2"/>
    </font>
    <font>
      <i/>
      <sz val="10"/>
      <color indexed="8"/>
      <name val="Arial"/>
      <family val="2"/>
    </font>
    <font>
      <sz val="10"/>
      <color indexed="8"/>
      <name val="Arial"/>
      <family val="2"/>
    </font>
    <font>
      <vertAlign val="superscript"/>
      <sz val="10"/>
      <color indexed="8"/>
      <name val="Arial"/>
      <family val="2"/>
    </font>
    <font>
      <i/>
      <sz val="10"/>
      <name val="Arial MT"/>
    </font>
    <font>
      <b/>
      <i/>
      <sz val="10"/>
      <name val="Arial"/>
      <family val="2"/>
    </font>
    <font>
      <i/>
      <sz val="10"/>
      <name val="Arial"/>
      <family val="2"/>
    </font>
    <font>
      <i/>
      <vertAlign val="superscript"/>
      <sz val="10"/>
      <name val="Arial"/>
      <family val="2"/>
    </font>
  </fonts>
  <fills count="2">
    <fill>
      <patternFill patternType="none"/>
    </fill>
    <fill>
      <patternFill patternType="gray125"/>
    </fill>
  </fills>
  <borders count="4">
    <border>
      <left/>
      <right/>
      <top/>
      <bottom/>
      <diagonal/>
    </border>
    <border>
      <left/>
      <right/>
      <top style="thin">
        <color indexed="8"/>
      </top>
      <bottom style="medium">
        <color indexed="8"/>
      </bottom>
      <diagonal/>
    </border>
    <border>
      <left/>
      <right/>
      <top/>
      <bottom style="medium">
        <color indexed="64"/>
      </bottom>
      <diagonal/>
    </border>
    <border>
      <left/>
      <right/>
      <top/>
      <bottom style="medium">
        <color indexed="8"/>
      </bottom>
      <diagonal/>
    </border>
  </borders>
  <cellStyleXfs count="4">
    <xf numFmtId="0" fontId="0" fillId="0" borderId="0"/>
    <xf numFmtId="43" fontId="1" fillId="0" borderId="0" applyFont="0" applyFill="0" applyBorder="0" applyAlignment="0" applyProtection="0"/>
    <xf numFmtId="0" fontId="2" fillId="0" borderId="0"/>
    <xf numFmtId="43" fontId="4" fillId="0" borderId="0" applyFont="0" applyFill="0" applyBorder="0" applyAlignment="0" applyProtection="0"/>
  </cellStyleXfs>
  <cellXfs count="62">
    <xf numFmtId="0" fontId="0" fillId="0" borderId="0" xfId="0"/>
    <xf numFmtId="0" fontId="3" fillId="0" borderId="0" xfId="2" applyFont="1"/>
    <xf numFmtId="164" fontId="4" fillId="0" borderId="0" xfId="2" applyNumberFormat="1" applyFont="1"/>
    <xf numFmtId="0" fontId="4" fillId="0" borderId="0" xfId="2" applyFont="1"/>
    <xf numFmtId="14" fontId="5" fillId="0" borderId="0" xfId="0" applyNumberFormat="1" applyFont="1" applyFill="1" applyAlignment="1">
      <alignment horizontal="left"/>
    </xf>
    <xf numFmtId="14" fontId="5" fillId="0" borderId="0" xfId="0" applyNumberFormat="1" applyFont="1" applyAlignment="1">
      <alignment horizontal="left"/>
    </xf>
    <xf numFmtId="0" fontId="6" fillId="0" borderId="0" xfId="2" applyFont="1" applyAlignment="1">
      <alignment horizontal="right"/>
    </xf>
    <xf numFmtId="0" fontId="7" fillId="0" borderId="1" xfId="2" applyFont="1" applyBorder="1" applyAlignment="1">
      <alignment horizontal="center" vertical="center"/>
    </xf>
    <xf numFmtId="0" fontId="6" fillId="0" borderId="1" xfId="2" applyFont="1" applyBorder="1" applyAlignment="1">
      <alignment horizontal="right" vertical="center" wrapText="1"/>
    </xf>
    <xf numFmtId="0" fontId="9" fillId="0" borderId="0" xfId="2" applyFont="1" applyBorder="1" applyAlignment="1">
      <alignment vertical="top" wrapText="1"/>
    </xf>
    <xf numFmtId="0" fontId="7" fillId="0" borderId="0" xfId="2" applyFont="1" applyBorder="1"/>
    <xf numFmtId="165" fontId="9" fillId="0" borderId="0" xfId="2" applyNumberFormat="1" applyFont="1" applyBorder="1" applyAlignment="1">
      <alignment wrapText="1"/>
    </xf>
    <xf numFmtId="0" fontId="9" fillId="0" borderId="0" xfId="2" applyFont="1" applyBorder="1" applyAlignment="1">
      <alignment horizontal="left" wrapText="1" indent="3"/>
    </xf>
    <xf numFmtId="165" fontId="9" fillId="0" borderId="0" xfId="3" applyNumberFormat="1" applyFont="1" applyBorder="1" applyAlignment="1">
      <alignment horizontal="right" vertical="top"/>
    </xf>
    <xf numFmtId="0" fontId="10" fillId="0" borderId="0" xfId="2" applyFont="1" applyBorder="1" applyAlignment="1">
      <alignment horizontal="left" wrapText="1" indent="4"/>
    </xf>
    <xf numFmtId="165" fontId="11" fillId="0" borderId="0" xfId="3" applyNumberFormat="1" applyFont="1" applyBorder="1" applyAlignment="1">
      <alignment horizontal="right" vertical="top"/>
    </xf>
    <xf numFmtId="0" fontId="11" fillId="0" borderId="0" xfId="2" applyFont="1" applyBorder="1" applyAlignment="1">
      <alignment horizontal="left" wrapText="1" indent="6"/>
    </xf>
    <xf numFmtId="165" fontId="9" fillId="0" borderId="0" xfId="3" applyNumberFormat="1" applyFont="1" applyFill="1" applyBorder="1" applyAlignment="1">
      <alignment horizontal="right" vertical="top"/>
    </xf>
    <xf numFmtId="0" fontId="9" fillId="0" borderId="0" xfId="2" applyFont="1" applyBorder="1" applyAlignment="1">
      <alignment horizontal="left" vertical="top" wrapText="1" indent="1"/>
    </xf>
    <xf numFmtId="165" fontId="4" fillId="0" borderId="0" xfId="2" applyNumberFormat="1" applyFont="1"/>
    <xf numFmtId="0" fontId="7" fillId="0" borderId="0" xfId="2" applyFont="1" applyBorder="1" applyAlignment="1">
      <alignment horizontal="left"/>
    </xf>
    <xf numFmtId="165" fontId="9" fillId="0" borderId="0" xfId="3" applyNumberFormat="1" applyFont="1" applyFill="1" applyBorder="1" applyAlignment="1">
      <alignment horizontal="right"/>
    </xf>
    <xf numFmtId="165" fontId="6" fillId="0" borderId="0" xfId="2" applyNumberFormat="1" applyFont="1"/>
    <xf numFmtId="0" fontId="13" fillId="0" borderId="0" xfId="2" applyFont="1" applyBorder="1" applyAlignment="1">
      <alignment horizontal="left" indent="3"/>
    </xf>
    <xf numFmtId="0" fontId="7" fillId="0" borderId="0" xfId="2" applyFont="1" applyBorder="1" applyAlignment="1">
      <alignment horizontal="left" indent="2"/>
    </xf>
    <xf numFmtId="0" fontId="9" fillId="0" borderId="0" xfId="2" applyFont="1" applyBorder="1" applyAlignment="1">
      <alignment horizontal="left" vertical="top" wrapText="1" indent="3"/>
    </xf>
    <xf numFmtId="0" fontId="11" fillId="0" borderId="0" xfId="2" applyFont="1" applyBorder="1" applyAlignment="1">
      <alignment horizontal="left" vertical="top" wrapText="1" indent="7"/>
    </xf>
    <xf numFmtId="0" fontId="11" fillId="0" borderId="0" xfId="2" applyFont="1" applyBorder="1" applyAlignment="1">
      <alignment horizontal="left" wrapText="1" indent="7"/>
    </xf>
    <xf numFmtId="0" fontId="11" fillId="0" borderId="0" xfId="2" applyFont="1" applyBorder="1" applyAlignment="1">
      <alignment horizontal="left" wrapText="1" indent="5"/>
    </xf>
    <xf numFmtId="0" fontId="5" fillId="0" borderId="0" xfId="0" applyFont="1" applyBorder="1" applyAlignment="1">
      <alignment horizontal="left" indent="3"/>
    </xf>
    <xf numFmtId="0" fontId="9" fillId="0" borderId="0" xfId="2" applyFont="1" applyBorder="1" applyAlignment="1">
      <alignment horizontal="left" vertical="top" wrapText="1" indent="2"/>
    </xf>
    <xf numFmtId="0" fontId="9" fillId="0" borderId="0" xfId="2" applyFont="1" applyBorder="1" applyAlignment="1">
      <alignment horizontal="left" vertical="top" wrapText="1"/>
    </xf>
    <xf numFmtId="0" fontId="9" fillId="0" borderId="0" xfId="2" applyFont="1" applyBorder="1" applyAlignment="1">
      <alignment horizontal="left" vertical="center" wrapText="1"/>
    </xf>
    <xf numFmtId="0" fontId="5" fillId="0" borderId="0" xfId="0" applyFont="1" applyBorder="1"/>
    <xf numFmtId="165" fontId="5" fillId="0" borderId="0" xfId="1" applyNumberFormat="1" applyFont="1" applyFill="1" applyBorder="1"/>
    <xf numFmtId="165" fontId="9" fillId="0" borderId="0" xfId="3" applyNumberFormat="1" applyFont="1" applyFill="1" applyAlignment="1">
      <alignment horizontal="right"/>
    </xf>
    <xf numFmtId="0" fontId="9" fillId="0" borderId="0" xfId="2" applyFont="1" applyBorder="1" applyAlignment="1">
      <alignment horizontal="left" wrapText="1"/>
    </xf>
    <xf numFmtId="165" fontId="9" fillId="0" borderId="0" xfId="3" applyNumberFormat="1" applyFont="1" applyFill="1" applyBorder="1" applyAlignment="1">
      <alignment vertical="center"/>
    </xf>
    <xf numFmtId="0" fontId="4" fillId="0" borderId="0" xfId="2" applyFont="1" applyAlignment="1">
      <alignment vertical="center"/>
    </xf>
    <xf numFmtId="165" fontId="9" fillId="0" borderId="0" xfId="3" applyNumberFormat="1" applyFont="1" applyFill="1" applyBorder="1" applyAlignment="1">
      <alignment vertical="top"/>
    </xf>
    <xf numFmtId="0" fontId="11" fillId="0" borderId="0" xfId="2" applyFont="1" applyBorder="1" applyAlignment="1">
      <alignment horizontal="left" vertical="top" wrapText="1" indent="2"/>
    </xf>
    <xf numFmtId="165" fontId="4" fillId="0" borderId="0" xfId="2" applyNumberFormat="1" applyFont="1" applyAlignment="1">
      <alignment horizontal="right"/>
    </xf>
    <xf numFmtId="0" fontId="9" fillId="0" borderId="0" xfId="2" applyFont="1" applyBorder="1" applyAlignment="1">
      <alignment horizontal="left" wrapText="1" indent="1"/>
    </xf>
    <xf numFmtId="0" fontId="14" fillId="0" borderId="2" xfId="2" applyFont="1" applyBorder="1"/>
    <xf numFmtId="0" fontId="4" fillId="0" borderId="2" xfId="2" applyFont="1" applyBorder="1"/>
    <xf numFmtId="0" fontId="14" fillId="0" borderId="0" xfId="2" applyFont="1"/>
    <xf numFmtId="0" fontId="15" fillId="0" borderId="0" xfId="2" applyFont="1" applyAlignment="1">
      <alignment horizontal="justify"/>
    </xf>
    <xf numFmtId="0" fontId="16" fillId="0" borderId="0" xfId="2" applyFont="1"/>
    <xf numFmtId="0" fontId="15" fillId="0" borderId="0" xfId="2" applyFont="1"/>
    <xf numFmtId="0" fontId="4" fillId="0" borderId="0" xfId="2" applyFont="1" applyBorder="1"/>
    <xf numFmtId="165" fontId="15" fillId="0" borderId="0" xfId="2" applyNumberFormat="1" applyFont="1"/>
    <xf numFmtId="166" fontId="11" fillId="0" borderId="0" xfId="3" applyNumberFormat="1" applyFont="1" applyFill="1" applyBorder="1" applyAlignment="1">
      <alignment horizontal="right" vertical="top"/>
    </xf>
    <xf numFmtId="165" fontId="10" fillId="0" borderId="0" xfId="3" applyNumberFormat="1" applyFont="1" applyFill="1" applyBorder="1" applyAlignment="1">
      <alignment horizontal="right"/>
    </xf>
    <xf numFmtId="165" fontId="9" fillId="0" borderId="0" xfId="3" applyNumberFormat="1" applyFont="1" applyFill="1" applyBorder="1" applyAlignment="1"/>
    <xf numFmtId="165" fontId="6" fillId="0" borderId="0" xfId="3" applyNumberFormat="1" applyFont="1" applyBorder="1" applyAlignment="1">
      <alignment vertical="top"/>
    </xf>
    <xf numFmtId="165" fontId="4" fillId="0" borderId="0" xfId="2" applyNumberFormat="1" applyFont="1" applyAlignment="1">
      <alignment horizontal="right" indent="1"/>
    </xf>
    <xf numFmtId="0" fontId="14" fillId="0" borderId="3" xfId="2" applyFont="1" applyBorder="1"/>
    <xf numFmtId="0" fontId="4" fillId="0" borderId="3" xfId="2" applyFont="1" applyBorder="1"/>
    <xf numFmtId="0" fontId="14" fillId="0" borderId="0" xfId="2" applyFont="1" applyAlignment="1">
      <alignment wrapText="1"/>
    </xf>
    <xf numFmtId="165" fontId="6" fillId="0" borderId="0" xfId="2" applyNumberFormat="1" applyFont="1" applyAlignment="1">
      <alignment vertical="center"/>
    </xf>
    <xf numFmtId="166" fontId="9" fillId="0" borderId="0" xfId="3" applyNumberFormat="1" applyFont="1" applyFill="1" applyBorder="1" applyAlignment="1">
      <alignment vertical="top"/>
    </xf>
    <xf numFmtId="0" fontId="15" fillId="0" borderId="0" xfId="2" applyFont="1" applyAlignment="1">
      <alignment horizontal="left" vertical="top" wrapText="1"/>
    </xf>
  </cellXfs>
  <cellStyles count="4">
    <cellStyle name="Comma" xfId="1" builtinId="3"/>
    <cellStyle name="Comma 2" xf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243"/>
  <sheetViews>
    <sheetView tabSelected="1" showRuler="0" topLeftCell="A2" zoomScaleNormal="100" workbookViewId="0">
      <selection activeCell="G18" sqref="G18"/>
    </sheetView>
  </sheetViews>
  <sheetFormatPr defaultRowHeight="12.75"/>
  <cols>
    <col min="1" max="1" width="50.140625" style="3" customWidth="1"/>
    <col min="2" max="7" width="10.85546875" style="3" customWidth="1"/>
    <col min="8" max="200" width="9.140625" style="3"/>
    <col min="201" max="201" width="36.28515625" style="3" customWidth="1"/>
    <col min="202" max="209" width="9.140625" style="3"/>
    <col min="210" max="210" width="45.7109375" style="3" customWidth="1"/>
    <col min="211" max="213" width="9.140625" style="3"/>
    <col min="214" max="214" width="12" style="3" bestFit="1" customWidth="1"/>
    <col min="215" max="216" width="9.140625" style="3"/>
    <col min="217" max="217" width="13.7109375" style="3" customWidth="1"/>
    <col min="218" max="456" width="9.140625" style="3"/>
    <col min="457" max="457" width="36.28515625" style="3" customWidth="1"/>
    <col min="458" max="465" width="9.140625" style="3"/>
    <col min="466" max="466" width="45.7109375" style="3" customWidth="1"/>
    <col min="467" max="469" width="9.140625" style="3"/>
    <col min="470" max="470" width="12" style="3" bestFit="1" customWidth="1"/>
    <col min="471" max="472" width="9.140625" style="3"/>
    <col min="473" max="473" width="13.7109375" style="3" customWidth="1"/>
    <col min="474" max="712" width="9.140625" style="3"/>
    <col min="713" max="713" width="36.28515625" style="3" customWidth="1"/>
    <col min="714" max="721" width="9.140625" style="3"/>
    <col min="722" max="722" width="45.7109375" style="3" customWidth="1"/>
    <col min="723" max="725" width="9.140625" style="3"/>
    <col min="726" max="726" width="12" style="3" bestFit="1" customWidth="1"/>
    <col min="727" max="728" width="9.140625" style="3"/>
    <col min="729" max="729" width="13.7109375" style="3" customWidth="1"/>
    <col min="730" max="968" width="9.140625" style="3"/>
    <col min="969" max="969" width="36.28515625" style="3" customWidth="1"/>
    <col min="970" max="977" width="9.140625" style="3"/>
    <col min="978" max="978" width="45.7109375" style="3" customWidth="1"/>
    <col min="979" max="981" width="9.140625" style="3"/>
    <col min="982" max="982" width="12" style="3" bestFit="1" customWidth="1"/>
    <col min="983" max="984" width="9.140625" style="3"/>
    <col min="985" max="985" width="13.7109375" style="3" customWidth="1"/>
    <col min="986" max="1224" width="9.140625" style="3"/>
    <col min="1225" max="1225" width="36.28515625" style="3" customWidth="1"/>
    <col min="1226" max="1233" width="9.140625" style="3"/>
    <col min="1234" max="1234" width="45.7109375" style="3" customWidth="1"/>
    <col min="1235" max="1237" width="9.140625" style="3"/>
    <col min="1238" max="1238" width="12" style="3" bestFit="1" customWidth="1"/>
    <col min="1239" max="1240" width="9.140625" style="3"/>
    <col min="1241" max="1241" width="13.7109375" style="3" customWidth="1"/>
    <col min="1242" max="1480" width="9.140625" style="3"/>
    <col min="1481" max="1481" width="36.28515625" style="3" customWidth="1"/>
    <col min="1482" max="1489" width="9.140625" style="3"/>
    <col min="1490" max="1490" width="45.7109375" style="3" customWidth="1"/>
    <col min="1491" max="1493" width="9.140625" style="3"/>
    <col min="1494" max="1494" width="12" style="3" bestFit="1" customWidth="1"/>
    <col min="1495" max="1496" width="9.140625" style="3"/>
    <col min="1497" max="1497" width="13.7109375" style="3" customWidth="1"/>
    <col min="1498" max="1736" width="9.140625" style="3"/>
    <col min="1737" max="1737" width="36.28515625" style="3" customWidth="1"/>
    <col min="1738" max="1745" width="9.140625" style="3"/>
    <col min="1746" max="1746" width="45.7109375" style="3" customWidth="1"/>
    <col min="1747" max="1749" width="9.140625" style="3"/>
    <col min="1750" max="1750" width="12" style="3" bestFit="1" customWidth="1"/>
    <col min="1751" max="1752" width="9.140625" style="3"/>
    <col min="1753" max="1753" width="13.7109375" style="3" customWidth="1"/>
    <col min="1754" max="1992" width="9.140625" style="3"/>
    <col min="1993" max="1993" width="36.28515625" style="3" customWidth="1"/>
    <col min="1994" max="2001" width="9.140625" style="3"/>
    <col min="2002" max="2002" width="45.7109375" style="3" customWidth="1"/>
    <col min="2003" max="2005" width="9.140625" style="3"/>
    <col min="2006" max="2006" width="12" style="3" bestFit="1" customWidth="1"/>
    <col min="2007" max="2008" width="9.140625" style="3"/>
    <col min="2009" max="2009" width="13.7109375" style="3" customWidth="1"/>
    <col min="2010" max="2248" width="9.140625" style="3"/>
    <col min="2249" max="2249" width="36.28515625" style="3" customWidth="1"/>
    <col min="2250" max="2257" width="9.140625" style="3"/>
    <col min="2258" max="2258" width="45.7109375" style="3" customWidth="1"/>
    <col min="2259" max="2261" width="9.140625" style="3"/>
    <col min="2262" max="2262" width="12" style="3" bestFit="1" customWidth="1"/>
    <col min="2263" max="2264" width="9.140625" style="3"/>
    <col min="2265" max="2265" width="13.7109375" style="3" customWidth="1"/>
    <col min="2266" max="2504" width="9.140625" style="3"/>
    <col min="2505" max="2505" width="36.28515625" style="3" customWidth="1"/>
    <col min="2506" max="2513" width="9.140625" style="3"/>
    <col min="2514" max="2514" width="45.7109375" style="3" customWidth="1"/>
    <col min="2515" max="2517" width="9.140625" style="3"/>
    <col min="2518" max="2518" width="12" style="3" bestFit="1" customWidth="1"/>
    <col min="2519" max="2520" width="9.140625" style="3"/>
    <col min="2521" max="2521" width="13.7109375" style="3" customWidth="1"/>
    <col min="2522" max="2760" width="9.140625" style="3"/>
    <col min="2761" max="2761" width="36.28515625" style="3" customWidth="1"/>
    <col min="2762" max="2769" width="9.140625" style="3"/>
    <col min="2770" max="2770" width="45.7109375" style="3" customWidth="1"/>
    <col min="2771" max="2773" width="9.140625" style="3"/>
    <col min="2774" max="2774" width="12" style="3" bestFit="1" customWidth="1"/>
    <col min="2775" max="2776" width="9.140625" style="3"/>
    <col min="2777" max="2777" width="13.7109375" style="3" customWidth="1"/>
    <col min="2778" max="3016" width="9.140625" style="3"/>
    <col min="3017" max="3017" width="36.28515625" style="3" customWidth="1"/>
    <col min="3018" max="3025" width="9.140625" style="3"/>
    <col min="3026" max="3026" width="45.7109375" style="3" customWidth="1"/>
    <col min="3027" max="3029" width="9.140625" style="3"/>
    <col min="3030" max="3030" width="12" style="3" bestFit="1" customWidth="1"/>
    <col min="3031" max="3032" width="9.140625" style="3"/>
    <col min="3033" max="3033" width="13.7109375" style="3" customWidth="1"/>
    <col min="3034" max="3272" width="9.140625" style="3"/>
    <col min="3273" max="3273" width="36.28515625" style="3" customWidth="1"/>
    <col min="3274" max="3281" width="9.140625" style="3"/>
    <col min="3282" max="3282" width="45.7109375" style="3" customWidth="1"/>
    <col min="3283" max="3285" width="9.140625" style="3"/>
    <col min="3286" max="3286" width="12" style="3" bestFit="1" customWidth="1"/>
    <col min="3287" max="3288" width="9.140625" style="3"/>
    <col min="3289" max="3289" width="13.7109375" style="3" customWidth="1"/>
    <col min="3290" max="3528" width="9.140625" style="3"/>
    <col min="3529" max="3529" width="36.28515625" style="3" customWidth="1"/>
    <col min="3530" max="3537" width="9.140625" style="3"/>
    <col min="3538" max="3538" width="45.7109375" style="3" customWidth="1"/>
    <col min="3539" max="3541" width="9.140625" style="3"/>
    <col min="3542" max="3542" width="12" style="3" bestFit="1" customWidth="1"/>
    <col min="3543" max="3544" width="9.140625" style="3"/>
    <col min="3545" max="3545" width="13.7109375" style="3" customWidth="1"/>
    <col min="3546" max="3784" width="9.140625" style="3"/>
    <col min="3785" max="3785" width="36.28515625" style="3" customWidth="1"/>
    <col min="3786" max="3793" width="9.140625" style="3"/>
    <col min="3794" max="3794" width="45.7109375" style="3" customWidth="1"/>
    <col min="3795" max="3797" width="9.140625" style="3"/>
    <col min="3798" max="3798" width="12" style="3" bestFit="1" customWidth="1"/>
    <col min="3799" max="3800" width="9.140625" style="3"/>
    <col min="3801" max="3801" width="13.7109375" style="3" customWidth="1"/>
    <col min="3802" max="4040" width="9.140625" style="3"/>
    <col min="4041" max="4041" width="36.28515625" style="3" customWidth="1"/>
    <col min="4042" max="4049" width="9.140625" style="3"/>
    <col min="4050" max="4050" width="45.7109375" style="3" customWidth="1"/>
    <col min="4051" max="4053" width="9.140625" style="3"/>
    <col min="4054" max="4054" width="12" style="3" bestFit="1" customWidth="1"/>
    <col min="4055" max="4056" width="9.140625" style="3"/>
    <col min="4057" max="4057" width="13.7109375" style="3" customWidth="1"/>
    <col min="4058" max="4296" width="9.140625" style="3"/>
    <col min="4297" max="4297" width="36.28515625" style="3" customWidth="1"/>
    <col min="4298" max="4305" width="9.140625" style="3"/>
    <col min="4306" max="4306" width="45.7109375" style="3" customWidth="1"/>
    <col min="4307" max="4309" width="9.140625" style="3"/>
    <col min="4310" max="4310" width="12" style="3" bestFit="1" customWidth="1"/>
    <col min="4311" max="4312" width="9.140625" style="3"/>
    <col min="4313" max="4313" width="13.7109375" style="3" customWidth="1"/>
    <col min="4314" max="4552" width="9.140625" style="3"/>
    <col min="4553" max="4553" width="36.28515625" style="3" customWidth="1"/>
    <col min="4554" max="4561" width="9.140625" style="3"/>
    <col min="4562" max="4562" width="45.7109375" style="3" customWidth="1"/>
    <col min="4563" max="4565" width="9.140625" style="3"/>
    <col min="4566" max="4566" width="12" style="3" bestFit="1" customWidth="1"/>
    <col min="4567" max="4568" width="9.140625" style="3"/>
    <col min="4569" max="4569" width="13.7109375" style="3" customWidth="1"/>
    <col min="4570" max="4808" width="9.140625" style="3"/>
    <col min="4809" max="4809" width="36.28515625" style="3" customWidth="1"/>
    <col min="4810" max="4817" width="9.140625" style="3"/>
    <col min="4818" max="4818" width="45.7109375" style="3" customWidth="1"/>
    <col min="4819" max="4821" width="9.140625" style="3"/>
    <col min="4822" max="4822" width="12" style="3" bestFit="1" customWidth="1"/>
    <col min="4823" max="4824" width="9.140625" style="3"/>
    <col min="4825" max="4825" width="13.7109375" style="3" customWidth="1"/>
    <col min="4826" max="5064" width="9.140625" style="3"/>
    <col min="5065" max="5065" width="36.28515625" style="3" customWidth="1"/>
    <col min="5066" max="5073" width="9.140625" style="3"/>
    <col min="5074" max="5074" width="45.7109375" style="3" customWidth="1"/>
    <col min="5075" max="5077" width="9.140625" style="3"/>
    <col min="5078" max="5078" width="12" style="3" bestFit="1" customWidth="1"/>
    <col min="5079" max="5080" width="9.140625" style="3"/>
    <col min="5081" max="5081" width="13.7109375" style="3" customWidth="1"/>
    <col min="5082" max="5320" width="9.140625" style="3"/>
    <col min="5321" max="5321" width="36.28515625" style="3" customWidth="1"/>
    <col min="5322" max="5329" width="9.140625" style="3"/>
    <col min="5330" max="5330" width="45.7109375" style="3" customWidth="1"/>
    <col min="5331" max="5333" width="9.140625" style="3"/>
    <col min="5334" max="5334" width="12" style="3" bestFit="1" customWidth="1"/>
    <col min="5335" max="5336" width="9.140625" style="3"/>
    <col min="5337" max="5337" width="13.7109375" style="3" customWidth="1"/>
    <col min="5338" max="5576" width="9.140625" style="3"/>
    <col min="5577" max="5577" width="36.28515625" style="3" customWidth="1"/>
    <col min="5578" max="5585" width="9.140625" style="3"/>
    <col min="5586" max="5586" width="45.7109375" style="3" customWidth="1"/>
    <col min="5587" max="5589" width="9.140625" style="3"/>
    <col min="5590" max="5590" width="12" style="3" bestFit="1" customWidth="1"/>
    <col min="5591" max="5592" width="9.140625" style="3"/>
    <col min="5593" max="5593" width="13.7109375" style="3" customWidth="1"/>
    <col min="5594" max="5832" width="9.140625" style="3"/>
    <col min="5833" max="5833" width="36.28515625" style="3" customWidth="1"/>
    <col min="5834" max="5841" width="9.140625" style="3"/>
    <col min="5842" max="5842" width="45.7109375" style="3" customWidth="1"/>
    <col min="5843" max="5845" width="9.140625" style="3"/>
    <col min="5846" max="5846" width="12" style="3" bestFit="1" customWidth="1"/>
    <col min="5847" max="5848" width="9.140625" style="3"/>
    <col min="5849" max="5849" width="13.7109375" style="3" customWidth="1"/>
    <col min="5850" max="6088" width="9.140625" style="3"/>
    <col min="6089" max="6089" width="36.28515625" style="3" customWidth="1"/>
    <col min="6090" max="6097" width="9.140625" style="3"/>
    <col min="6098" max="6098" width="45.7109375" style="3" customWidth="1"/>
    <col min="6099" max="6101" width="9.140625" style="3"/>
    <col min="6102" max="6102" width="12" style="3" bestFit="1" customWidth="1"/>
    <col min="6103" max="6104" width="9.140625" style="3"/>
    <col min="6105" max="6105" width="13.7109375" style="3" customWidth="1"/>
    <col min="6106" max="6344" width="9.140625" style="3"/>
    <col min="6345" max="6345" width="36.28515625" style="3" customWidth="1"/>
    <col min="6346" max="6353" width="9.140625" style="3"/>
    <col min="6354" max="6354" width="45.7109375" style="3" customWidth="1"/>
    <col min="6355" max="6357" width="9.140625" style="3"/>
    <col min="6358" max="6358" width="12" style="3" bestFit="1" customWidth="1"/>
    <col min="6359" max="6360" width="9.140625" style="3"/>
    <col min="6361" max="6361" width="13.7109375" style="3" customWidth="1"/>
    <col min="6362" max="6600" width="9.140625" style="3"/>
    <col min="6601" max="6601" width="36.28515625" style="3" customWidth="1"/>
    <col min="6602" max="6609" width="9.140625" style="3"/>
    <col min="6610" max="6610" width="45.7109375" style="3" customWidth="1"/>
    <col min="6611" max="6613" width="9.140625" style="3"/>
    <col min="6614" max="6614" width="12" style="3" bestFit="1" customWidth="1"/>
    <col min="6615" max="6616" width="9.140625" style="3"/>
    <col min="6617" max="6617" width="13.7109375" style="3" customWidth="1"/>
    <col min="6618" max="6856" width="9.140625" style="3"/>
    <col min="6857" max="6857" width="36.28515625" style="3" customWidth="1"/>
    <col min="6858" max="6865" width="9.140625" style="3"/>
    <col min="6866" max="6866" width="45.7109375" style="3" customWidth="1"/>
    <col min="6867" max="6869" width="9.140625" style="3"/>
    <col min="6870" max="6870" width="12" style="3" bestFit="1" customWidth="1"/>
    <col min="6871" max="6872" width="9.140625" style="3"/>
    <col min="6873" max="6873" width="13.7109375" style="3" customWidth="1"/>
    <col min="6874" max="7112" width="9.140625" style="3"/>
    <col min="7113" max="7113" width="36.28515625" style="3" customWidth="1"/>
    <col min="7114" max="7121" width="9.140625" style="3"/>
    <col min="7122" max="7122" width="45.7109375" style="3" customWidth="1"/>
    <col min="7123" max="7125" width="9.140625" style="3"/>
    <col min="7126" max="7126" width="12" style="3" bestFit="1" customWidth="1"/>
    <col min="7127" max="7128" width="9.140625" style="3"/>
    <col min="7129" max="7129" width="13.7109375" style="3" customWidth="1"/>
    <col min="7130" max="7368" width="9.140625" style="3"/>
    <col min="7369" max="7369" width="36.28515625" style="3" customWidth="1"/>
    <col min="7370" max="7377" width="9.140625" style="3"/>
    <col min="7378" max="7378" width="45.7109375" style="3" customWidth="1"/>
    <col min="7379" max="7381" width="9.140625" style="3"/>
    <col min="7382" max="7382" width="12" style="3" bestFit="1" customWidth="1"/>
    <col min="7383" max="7384" width="9.140625" style="3"/>
    <col min="7385" max="7385" width="13.7109375" style="3" customWidth="1"/>
    <col min="7386" max="7624" width="9.140625" style="3"/>
    <col min="7625" max="7625" width="36.28515625" style="3" customWidth="1"/>
    <col min="7626" max="7633" width="9.140625" style="3"/>
    <col min="7634" max="7634" width="45.7109375" style="3" customWidth="1"/>
    <col min="7635" max="7637" width="9.140625" style="3"/>
    <col min="7638" max="7638" width="12" style="3" bestFit="1" customWidth="1"/>
    <col min="7639" max="7640" width="9.140625" style="3"/>
    <col min="7641" max="7641" width="13.7109375" style="3" customWidth="1"/>
    <col min="7642" max="7880" width="9.140625" style="3"/>
    <col min="7881" max="7881" width="36.28515625" style="3" customWidth="1"/>
    <col min="7882" max="7889" width="9.140625" style="3"/>
    <col min="7890" max="7890" width="45.7109375" style="3" customWidth="1"/>
    <col min="7891" max="7893" width="9.140625" style="3"/>
    <col min="7894" max="7894" width="12" style="3" bestFit="1" customWidth="1"/>
    <col min="7895" max="7896" width="9.140625" style="3"/>
    <col min="7897" max="7897" width="13.7109375" style="3" customWidth="1"/>
    <col min="7898" max="8136" width="9.140625" style="3"/>
    <col min="8137" max="8137" width="36.28515625" style="3" customWidth="1"/>
    <col min="8138" max="8145" width="9.140625" style="3"/>
    <col min="8146" max="8146" width="45.7109375" style="3" customWidth="1"/>
    <col min="8147" max="8149" width="9.140625" style="3"/>
    <col min="8150" max="8150" width="12" style="3" bestFit="1" customWidth="1"/>
    <col min="8151" max="8152" width="9.140625" style="3"/>
    <col min="8153" max="8153" width="13.7109375" style="3" customWidth="1"/>
    <col min="8154" max="8392" width="9.140625" style="3"/>
    <col min="8393" max="8393" width="36.28515625" style="3" customWidth="1"/>
    <col min="8394" max="8401" width="9.140625" style="3"/>
    <col min="8402" max="8402" width="45.7109375" style="3" customWidth="1"/>
    <col min="8403" max="8405" width="9.140625" style="3"/>
    <col min="8406" max="8406" width="12" style="3" bestFit="1" customWidth="1"/>
    <col min="8407" max="8408" width="9.140625" style="3"/>
    <col min="8409" max="8409" width="13.7109375" style="3" customWidth="1"/>
    <col min="8410" max="8648" width="9.140625" style="3"/>
    <col min="8649" max="8649" width="36.28515625" style="3" customWidth="1"/>
    <col min="8650" max="8657" width="9.140625" style="3"/>
    <col min="8658" max="8658" width="45.7109375" style="3" customWidth="1"/>
    <col min="8659" max="8661" width="9.140625" style="3"/>
    <col min="8662" max="8662" width="12" style="3" bestFit="1" customWidth="1"/>
    <col min="8663" max="8664" width="9.140625" style="3"/>
    <col min="8665" max="8665" width="13.7109375" style="3" customWidth="1"/>
    <col min="8666" max="8904" width="9.140625" style="3"/>
    <col min="8905" max="8905" width="36.28515625" style="3" customWidth="1"/>
    <col min="8906" max="8913" width="9.140625" style="3"/>
    <col min="8914" max="8914" width="45.7109375" style="3" customWidth="1"/>
    <col min="8915" max="8917" width="9.140625" style="3"/>
    <col min="8918" max="8918" width="12" style="3" bestFit="1" customWidth="1"/>
    <col min="8919" max="8920" width="9.140625" style="3"/>
    <col min="8921" max="8921" width="13.7109375" style="3" customWidth="1"/>
    <col min="8922" max="9160" width="9.140625" style="3"/>
    <col min="9161" max="9161" width="36.28515625" style="3" customWidth="1"/>
    <col min="9162" max="9169" width="9.140625" style="3"/>
    <col min="9170" max="9170" width="45.7109375" style="3" customWidth="1"/>
    <col min="9171" max="9173" width="9.140625" style="3"/>
    <col min="9174" max="9174" width="12" style="3" bestFit="1" customWidth="1"/>
    <col min="9175" max="9176" width="9.140625" style="3"/>
    <col min="9177" max="9177" width="13.7109375" style="3" customWidth="1"/>
    <col min="9178" max="9416" width="9.140625" style="3"/>
    <col min="9417" max="9417" width="36.28515625" style="3" customWidth="1"/>
    <col min="9418" max="9425" width="9.140625" style="3"/>
    <col min="9426" max="9426" width="45.7109375" style="3" customWidth="1"/>
    <col min="9427" max="9429" width="9.140625" style="3"/>
    <col min="9430" max="9430" width="12" style="3" bestFit="1" customWidth="1"/>
    <col min="9431" max="9432" width="9.140625" style="3"/>
    <col min="9433" max="9433" width="13.7109375" style="3" customWidth="1"/>
    <col min="9434" max="9672" width="9.140625" style="3"/>
    <col min="9673" max="9673" width="36.28515625" style="3" customWidth="1"/>
    <col min="9674" max="9681" width="9.140625" style="3"/>
    <col min="9682" max="9682" width="45.7109375" style="3" customWidth="1"/>
    <col min="9683" max="9685" width="9.140625" style="3"/>
    <col min="9686" max="9686" width="12" style="3" bestFit="1" customWidth="1"/>
    <col min="9687" max="9688" width="9.140625" style="3"/>
    <col min="9689" max="9689" width="13.7109375" style="3" customWidth="1"/>
    <col min="9690" max="9928" width="9.140625" style="3"/>
    <col min="9929" max="9929" width="36.28515625" style="3" customWidth="1"/>
    <col min="9930" max="9937" width="9.140625" style="3"/>
    <col min="9938" max="9938" width="45.7109375" style="3" customWidth="1"/>
    <col min="9939" max="9941" width="9.140625" style="3"/>
    <col min="9942" max="9942" width="12" style="3" bestFit="1" customWidth="1"/>
    <col min="9943" max="9944" width="9.140625" style="3"/>
    <col min="9945" max="9945" width="13.7109375" style="3" customWidth="1"/>
    <col min="9946" max="10184" width="9.140625" style="3"/>
    <col min="10185" max="10185" width="36.28515625" style="3" customWidth="1"/>
    <col min="10186" max="10193" width="9.140625" style="3"/>
    <col min="10194" max="10194" width="45.7109375" style="3" customWidth="1"/>
    <col min="10195" max="10197" width="9.140625" style="3"/>
    <col min="10198" max="10198" width="12" style="3" bestFit="1" customWidth="1"/>
    <col min="10199" max="10200" width="9.140625" style="3"/>
    <col min="10201" max="10201" width="13.7109375" style="3" customWidth="1"/>
    <col min="10202" max="10440" width="9.140625" style="3"/>
    <col min="10441" max="10441" width="36.28515625" style="3" customWidth="1"/>
    <col min="10442" max="10449" width="9.140625" style="3"/>
    <col min="10450" max="10450" width="45.7109375" style="3" customWidth="1"/>
    <col min="10451" max="10453" width="9.140625" style="3"/>
    <col min="10454" max="10454" width="12" style="3" bestFit="1" customWidth="1"/>
    <col min="10455" max="10456" width="9.140625" style="3"/>
    <col min="10457" max="10457" width="13.7109375" style="3" customWidth="1"/>
    <col min="10458" max="10696" width="9.140625" style="3"/>
    <col min="10697" max="10697" width="36.28515625" style="3" customWidth="1"/>
    <col min="10698" max="10705" width="9.140625" style="3"/>
    <col min="10706" max="10706" width="45.7109375" style="3" customWidth="1"/>
    <col min="10707" max="10709" width="9.140625" style="3"/>
    <col min="10710" max="10710" width="12" style="3" bestFit="1" customWidth="1"/>
    <col min="10711" max="10712" width="9.140625" style="3"/>
    <col min="10713" max="10713" width="13.7109375" style="3" customWidth="1"/>
    <col min="10714" max="10952" width="9.140625" style="3"/>
    <col min="10953" max="10953" width="36.28515625" style="3" customWidth="1"/>
    <col min="10954" max="10961" width="9.140625" style="3"/>
    <col min="10962" max="10962" width="45.7109375" style="3" customWidth="1"/>
    <col min="10963" max="10965" width="9.140625" style="3"/>
    <col min="10966" max="10966" width="12" style="3" bestFit="1" customWidth="1"/>
    <col min="10967" max="10968" width="9.140625" style="3"/>
    <col min="10969" max="10969" width="13.7109375" style="3" customWidth="1"/>
    <col min="10970" max="11208" width="9.140625" style="3"/>
    <col min="11209" max="11209" width="36.28515625" style="3" customWidth="1"/>
    <col min="11210" max="11217" width="9.140625" style="3"/>
    <col min="11218" max="11218" width="45.7109375" style="3" customWidth="1"/>
    <col min="11219" max="11221" width="9.140625" style="3"/>
    <col min="11222" max="11222" width="12" style="3" bestFit="1" customWidth="1"/>
    <col min="11223" max="11224" width="9.140625" style="3"/>
    <col min="11225" max="11225" width="13.7109375" style="3" customWidth="1"/>
    <col min="11226" max="11464" width="9.140625" style="3"/>
    <col min="11465" max="11465" width="36.28515625" style="3" customWidth="1"/>
    <col min="11466" max="11473" width="9.140625" style="3"/>
    <col min="11474" max="11474" width="45.7109375" style="3" customWidth="1"/>
    <col min="11475" max="11477" width="9.140625" style="3"/>
    <col min="11478" max="11478" width="12" style="3" bestFit="1" customWidth="1"/>
    <col min="11479" max="11480" width="9.140625" style="3"/>
    <col min="11481" max="11481" width="13.7109375" style="3" customWidth="1"/>
    <col min="11482" max="11720" width="9.140625" style="3"/>
    <col min="11721" max="11721" width="36.28515625" style="3" customWidth="1"/>
    <col min="11722" max="11729" width="9.140625" style="3"/>
    <col min="11730" max="11730" width="45.7109375" style="3" customWidth="1"/>
    <col min="11731" max="11733" width="9.140625" style="3"/>
    <col min="11734" max="11734" width="12" style="3" bestFit="1" customWidth="1"/>
    <col min="11735" max="11736" width="9.140625" style="3"/>
    <col min="11737" max="11737" width="13.7109375" style="3" customWidth="1"/>
    <col min="11738" max="11976" width="9.140625" style="3"/>
    <col min="11977" max="11977" width="36.28515625" style="3" customWidth="1"/>
    <col min="11978" max="11985" width="9.140625" style="3"/>
    <col min="11986" max="11986" width="45.7109375" style="3" customWidth="1"/>
    <col min="11987" max="11989" width="9.140625" style="3"/>
    <col min="11990" max="11990" width="12" style="3" bestFit="1" customWidth="1"/>
    <col min="11991" max="11992" width="9.140625" style="3"/>
    <col min="11993" max="11993" width="13.7109375" style="3" customWidth="1"/>
    <col min="11994" max="12232" width="9.140625" style="3"/>
    <col min="12233" max="12233" width="36.28515625" style="3" customWidth="1"/>
    <col min="12234" max="12241" width="9.140625" style="3"/>
    <col min="12242" max="12242" width="45.7109375" style="3" customWidth="1"/>
    <col min="12243" max="12245" width="9.140625" style="3"/>
    <col min="12246" max="12246" width="12" style="3" bestFit="1" customWidth="1"/>
    <col min="12247" max="12248" width="9.140625" style="3"/>
    <col min="12249" max="12249" width="13.7109375" style="3" customWidth="1"/>
    <col min="12250" max="12488" width="9.140625" style="3"/>
    <col min="12489" max="12489" width="36.28515625" style="3" customWidth="1"/>
    <col min="12490" max="12497" width="9.140625" style="3"/>
    <col min="12498" max="12498" width="45.7109375" style="3" customWidth="1"/>
    <col min="12499" max="12501" width="9.140625" style="3"/>
    <col min="12502" max="12502" width="12" style="3" bestFit="1" customWidth="1"/>
    <col min="12503" max="12504" width="9.140625" style="3"/>
    <col min="12505" max="12505" width="13.7109375" style="3" customWidth="1"/>
    <col min="12506" max="12744" width="9.140625" style="3"/>
    <col min="12745" max="12745" width="36.28515625" style="3" customWidth="1"/>
    <col min="12746" max="12753" width="9.140625" style="3"/>
    <col min="12754" max="12754" width="45.7109375" style="3" customWidth="1"/>
    <col min="12755" max="12757" width="9.140625" style="3"/>
    <col min="12758" max="12758" width="12" style="3" bestFit="1" customWidth="1"/>
    <col min="12759" max="12760" width="9.140625" style="3"/>
    <col min="12761" max="12761" width="13.7109375" style="3" customWidth="1"/>
    <col min="12762" max="13000" width="9.140625" style="3"/>
    <col min="13001" max="13001" width="36.28515625" style="3" customWidth="1"/>
    <col min="13002" max="13009" width="9.140625" style="3"/>
    <col min="13010" max="13010" width="45.7109375" style="3" customWidth="1"/>
    <col min="13011" max="13013" width="9.140625" style="3"/>
    <col min="13014" max="13014" width="12" style="3" bestFit="1" customWidth="1"/>
    <col min="13015" max="13016" width="9.140625" style="3"/>
    <col min="13017" max="13017" width="13.7109375" style="3" customWidth="1"/>
    <col min="13018" max="13256" width="9.140625" style="3"/>
    <col min="13257" max="13257" width="36.28515625" style="3" customWidth="1"/>
    <col min="13258" max="13265" width="9.140625" style="3"/>
    <col min="13266" max="13266" width="45.7109375" style="3" customWidth="1"/>
    <col min="13267" max="13269" width="9.140625" style="3"/>
    <col min="13270" max="13270" width="12" style="3" bestFit="1" customWidth="1"/>
    <col min="13271" max="13272" width="9.140625" style="3"/>
    <col min="13273" max="13273" width="13.7109375" style="3" customWidth="1"/>
    <col min="13274" max="13512" width="9.140625" style="3"/>
    <col min="13513" max="13513" width="36.28515625" style="3" customWidth="1"/>
    <col min="13514" max="13521" width="9.140625" style="3"/>
    <col min="13522" max="13522" width="45.7109375" style="3" customWidth="1"/>
    <col min="13523" max="13525" width="9.140625" style="3"/>
    <col min="13526" max="13526" width="12" style="3" bestFit="1" customWidth="1"/>
    <col min="13527" max="13528" width="9.140625" style="3"/>
    <col min="13529" max="13529" width="13.7109375" style="3" customWidth="1"/>
    <col min="13530" max="13768" width="9.140625" style="3"/>
    <col min="13769" max="13769" width="36.28515625" style="3" customWidth="1"/>
    <col min="13770" max="13777" width="9.140625" style="3"/>
    <col min="13778" max="13778" width="45.7109375" style="3" customWidth="1"/>
    <col min="13779" max="13781" width="9.140625" style="3"/>
    <col min="13782" max="13782" width="12" style="3" bestFit="1" customWidth="1"/>
    <col min="13783" max="13784" width="9.140625" style="3"/>
    <col min="13785" max="13785" width="13.7109375" style="3" customWidth="1"/>
    <col min="13786" max="14024" width="9.140625" style="3"/>
    <col min="14025" max="14025" width="36.28515625" style="3" customWidth="1"/>
    <col min="14026" max="14033" width="9.140625" style="3"/>
    <col min="14034" max="14034" width="45.7109375" style="3" customWidth="1"/>
    <col min="14035" max="14037" width="9.140625" style="3"/>
    <col min="14038" max="14038" width="12" style="3" bestFit="1" customWidth="1"/>
    <col min="14039" max="14040" width="9.140625" style="3"/>
    <col min="14041" max="14041" width="13.7109375" style="3" customWidth="1"/>
    <col min="14042" max="14280" width="9.140625" style="3"/>
    <col min="14281" max="14281" width="36.28515625" style="3" customWidth="1"/>
    <col min="14282" max="14289" width="9.140625" style="3"/>
    <col min="14290" max="14290" width="45.7109375" style="3" customWidth="1"/>
    <col min="14291" max="14293" width="9.140625" style="3"/>
    <col min="14294" max="14294" width="12" style="3" bestFit="1" customWidth="1"/>
    <col min="14295" max="14296" width="9.140625" style="3"/>
    <col min="14297" max="14297" width="13.7109375" style="3" customWidth="1"/>
    <col min="14298" max="14536" width="9.140625" style="3"/>
    <col min="14537" max="14537" width="36.28515625" style="3" customWidth="1"/>
    <col min="14538" max="14545" width="9.140625" style="3"/>
    <col min="14546" max="14546" width="45.7109375" style="3" customWidth="1"/>
    <col min="14547" max="14549" width="9.140625" style="3"/>
    <col min="14550" max="14550" width="12" style="3" bestFit="1" customWidth="1"/>
    <col min="14551" max="14552" width="9.140625" style="3"/>
    <col min="14553" max="14553" width="13.7109375" style="3" customWidth="1"/>
    <col min="14554" max="14792" width="9.140625" style="3"/>
    <col min="14793" max="14793" width="36.28515625" style="3" customWidth="1"/>
    <col min="14794" max="14801" width="9.140625" style="3"/>
    <col min="14802" max="14802" width="45.7109375" style="3" customWidth="1"/>
    <col min="14803" max="14805" width="9.140625" style="3"/>
    <col min="14806" max="14806" width="12" style="3" bestFit="1" customWidth="1"/>
    <col min="14807" max="14808" width="9.140625" style="3"/>
    <col min="14809" max="14809" width="13.7109375" style="3" customWidth="1"/>
    <col min="14810" max="15048" width="9.140625" style="3"/>
    <col min="15049" max="15049" width="36.28515625" style="3" customWidth="1"/>
    <col min="15050" max="15057" width="9.140625" style="3"/>
    <col min="15058" max="15058" width="45.7109375" style="3" customWidth="1"/>
    <col min="15059" max="15061" width="9.140625" style="3"/>
    <col min="15062" max="15062" width="12" style="3" bestFit="1" customWidth="1"/>
    <col min="15063" max="15064" width="9.140625" style="3"/>
    <col min="15065" max="15065" width="13.7109375" style="3" customWidth="1"/>
    <col min="15066" max="15304" width="9.140625" style="3"/>
    <col min="15305" max="15305" width="36.28515625" style="3" customWidth="1"/>
    <col min="15306" max="15313" width="9.140625" style="3"/>
    <col min="15314" max="15314" width="45.7109375" style="3" customWidth="1"/>
    <col min="15315" max="15317" width="9.140625" style="3"/>
    <col min="15318" max="15318" width="12" style="3" bestFit="1" customWidth="1"/>
    <col min="15319" max="15320" width="9.140625" style="3"/>
    <col min="15321" max="15321" width="13.7109375" style="3" customWidth="1"/>
    <col min="15322" max="15560" width="9.140625" style="3"/>
    <col min="15561" max="15561" width="36.28515625" style="3" customWidth="1"/>
    <col min="15562" max="15569" width="9.140625" style="3"/>
    <col min="15570" max="15570" width="45.7109375" style="3" customWidth="1"/>
    <col min="15571" max="15573" width="9.140625" style="3"/>
    <col min="15574" max="15574" width="12" style="3" bestFit="1" customWidth="1"/>
    <col min="15575" max="15576" width="9.140625" style="3"/>
    <col min="15577" max="15577" width="13.7109375" style="3" customWidth="1"/>
    <col min="15578" max="15816" width="9.140625" style="3"/>
    <col min="15817" max="15817" width="36.28515625" style="3" customWidth="1"/>
    <col min="15818" max="15825" width="9.140625" style="3"/>
    <col min="15826" max="15826" width="45.7109375" style="3" customWidth="1"/>
    <col min="15827" max="15829" width="9.140625" style="3"/>
    <col min="15830" max="15830" width="12" style="3" bestFit="1" customWidth="1"/>
    <col min="15831" max="15832" width="9.140625" style="3"/>
    <col min="15833" max="15833" width="13.7109375" style="3" customWidth="1"/>
    <col min="15834" max="16072" width="9.140625" style="3"/>
    <col min="16073" max="16073" width="36.28515625" style="3" customWidth="1"/>
    <col min="16074" max="16081" width="9.140625" style="3"/>
    <col min="16082" max="16082" width="45.7109375" style="3" customWidth="1"/>
    <col min="16083" max="16085" width="9.140625" style="3"/>
    <col min="16086" max="16086" width="12" style="3" bestFit="1" customWidth="1"/>
    <col min="16087" max="16088" width="9.140625" style="3"/>
    <col min="16089" max="16089" width="13.7109375" style="3" customWidth="1"/>
    <col min="16090" max="16384" width="9.140625" style="3"/>
  </cols>
  <sheetData>
    <row r="1" spans="1:9" hidden="1">
      <c r="A1" s="1" t="s">
        <v>0</v>
      </c>
      <c r="B1" s="2">
        <v>0.36202735317779572</v>
      </c>
      <c r="C1" s="2">
        <v>0.29002501913359507</v>
      </c>
      <c r="D1" s="2">
        <v>0.14729147346025859</v>
      </c>
      <c r="E1" s="2">
        <v>0.11120110926538625</v>
      </c>
      <c r="F1" s="2">
        <v>7.3870819544303704E-2</v>
      </c>
      <c r="G1" s="2">
        <v>8.2265448257826002E-2</v>
      </c>
    </row>
    <row r="4" spans="1:9">
      <c r="A4" s="4" t="s">
        <v>1</v>
      </c>
    </row>
    <row r="5" spans="1:9">
      <c r="A5" s="4" t="s">
        <v>2</v>
      </c>
    </row>
    <row r="6" spans="1:9">
      <c r="A6" s="4"/>
    </row>
    <row r="7" spans="1:9">
      <c r="A7" s="5" t="s">
        <v>3</v>
      </c>
      <c r="B7" s="6"/>
      <c r="C7" s="6"/>
      <c r="D7" s="6"/>
      <c r="E7" s="6"/>
      <c r="F7" s="6"/>
      <c r="G7" s="6"/>
    </row>
    <row r="8" spans="1:9" ht="19.5" customHeight="1" thickBot="1">
      <c r="A8" s="7" t="s">
        <v>4</v>
      </c>
      <c r="B8" s="8">
        <v>2019</v>
      </c>
      <c r="C8" s="8">
        <v>2020</v>
      </c>
      <c r="D8" s="8">
        <v>2021</v>
      </c>
      <c r="E8" s="8">
        <v>2022</v>
      </c>
      <c r="F8" s="8">
        <v>2023</v>
      </c>
      <c r="G8" s="8" t="s">
        <v>70</v>
      </c>
      <c r="H8"/>
      <c r="I8"/>
    </row>
    <row r="9" spans="1:9">
      <c r="A9" s="9"/>
    </row>
    <row r="10" spans="1:9">
      <c r="A10" s="10" t="s">
        <v>5</v>
      </c>
      <c r="B10" s="11">
        <f t="shared" ref="B10:G10" si="0">B11+B35+B37+B38</f>
        <v>2329.4106999195496</v>
      </c>
      <c r="C10" s="11">
        <f t="shared" si="0"/>
        <v>2049.0615631811452</v>
      </c>
      <c r="D10" s="11">
        <f t="shared" si="0"/>
        <v>2358.1420556682892</v>
      </c>
      <c r="E10" s="11">
        <f t="shared" si="0"/>
        <v>2707.7265578088823</v>
      </c>
      <c r="F10" s="11">
        <f t="shared" si="0"/>
        <v>2589.7325489805439</v>
      </c>
      <c r="G10" s="11">
        <f t="shared" si="0"/>
        <v>3240.8384813638963</v>
      </c>
    </row>
    <row r="11" spans="1:9">
      <c r="A11" s="12" t="s">
        <v>6</v>
      </c>
      <c r="B11" s="13">
        <f t="shared" ref="B11:G11" si="1">B12+B22</f>
        <v>1707.5201126307322</v>
      </c>
      <c r="C11" s="13">
        <f t="shared" si="1"/>
        <v>1488.2981886863392</v>
      </c>
      <c r="D11" s="13">
        <f t="shared" si="1"/>
        <v>1742.5478659844371</v>
      </c>
      <c r="E11" s="13">
        <f t="shared" si="1"/>
        <v>1887.9282047269817</v>
      </c>
      <c r="F11" s="13">
        <f t="shared" si="1"/>
        <v>1647.3300880111055</v>
      </c>
      <c r="G11" s="13">
        <f t="shared" si="1"/>
        <v>2292.7472320900192</v>
      </c>
    </row>
    <row r="12" spans="1:9">
      <c r="A12" s="14" t="s">
        <v>7</v>
      </c>
      <c r="B12" s="15">
        <f t="shared" ref="B12:G21" si="2">B93*B$1</f>
        <v>920.78037007240562</v>
      </c>
      <c r="C12" s="15">
        <f t="shared" si="2"/>
        <v>849.28026352890652</v>
      </c>
      <c r="D12" s="15">
        <f t="shared" si="2"/>
        <v>1198.5342208522513</v>
      </c>
      <c r="E12" s="15">
        <f t="shared" si="2"/>
        <v>1273.7098498562757</v>
      </c>
      <c r="F12" s="15">
        <f t="shared" si="2"/>
        <v>922.75838217343187</v>
      </c>
      <c r="G12" s="15">
        <f t="shared" si="2"/>
        <v>1123.3660295274449</v>
      </c>
    </row>
    <row r="13" spans="1:9">
      <c r="A13" s="16" t="s">
        <v>8</v>
      </c>
      <c r="B13" s="15">
        <f t="shared" si="2"/>
        <v>343.09332260659704</v>
      </c>
      <c r="C13" s="15">
        <f t="shared" si="2"/>
        <v>453.947159947903</v>
      </c>
      <c r="D13" s="15">
        <f t="shared" si="2"/>
        <v>755.12748423302696</v>
      </c>
      <c r="E13" s="15">
        <f t="shared" si="2"/>
        <v>692.43236723648477</v>
      </c>
      <c r="F13" s="15">
        <f t="shared" si="2"/>
        <v>525.63122696565586</v>
      </c>
      <c r="G13" s="15">
        <f t="shared" si="2"/>
        <v>632.48277510600462</v>
      </c>
    </row>
    <row r="14" spans="1:9">
      <c r="A14" s="16" t="s">
        <v>9</v>
      </c>
      <c r="B14" s="15">
        <f t="shared" si="2"/>
        <v>518.2783588093323</v>
      </c>
      <c r="C14" s="15">
        <f t="shared" si="2"/>
        <v>325.43707396980699</v>
      </c>
      <c r="D14" s="15">
        <f t="shared" si="2"/>
        <v>348.64765095177239</v>
      </c>
      <c r="E14" s="15">
        <f t="shared" si="2"/>
        <v>355.56631706079344</v>
      </c>
      <c r="F14" s="15">
        <f t="shared" si="2"/>
        <v>390.97894888524394</v>
      </c>
      <c r="G14" s="15">
        <f t="shared" si="2"/>
        <v>380.9572474494372</v>
      </c>
    </row>
    <row r="15" spans="1:9">
      <c r="A15" s="16" t="s">
        <v>10</v>
      </c>
      <c r="B15" s="15">
        <f t="shared" si="2"/>
        <v>0.76025744167337106</v>
      </c>
      <c r="C15" s="15">
        <f t="shared" si="2"/>
        <v>1.8561601224550086</v>
      </c>
      <c r="D15" s="15">
        <f t="shared" si="2"/>
        <v>0.4518445021548198</v>
      </c>
      <c r="E15" s="15">
        <f t="shared" si="2"/>
        <v>0.41395462945319256</v>
      </c>
      <c r="F15" s="15">
        <f t="shared" si="2"/>
        <v>0.36906803149541684</v>
      </c>
      <c r="G15" s="15">
        <f t="shared" si="2"/>
        <v>0.83268669723014255</v>
      </c>
    </row>
    <row r="16" spans="1:9">
      <c r="A16" s="16" t="s">
        <v>11</v>
      </c>
      <c r="B16" s="15">
        <f t="shared" si="2"/>
        <v>1.9911504424778765</v>
      </c>
      <c r="C16" s="15">
        <f t="shared" si="2"/>
        <v>2.3492026549821201</v>
      </c>
      <c r="D16" s="15">
        <f t="shared" si="2"/>
        <v>0.45568574300365511</v>
      </c>
      <c r="E16" s="15">
        <f t="shared" si="2"/>
        <v>85.13770530901553</v>
      </c>
      <c r="F16" s="15">
        <f t="shared" si="2"/>
        <v>64.887534644830708</v>
      </c>
      <c r="G16" s="15">
        <f t="shared" si="2"/>
        <v>76.184392424468726</v>
      </c>
    </row>
    <row r="17" spans="1:7">
      <c r="A17" s="16" t="s">
        <v>12</v>
      </c>
      <c r="B17" s="15">
        <f t="shared" si="2"/>
        <v>0.90506838294448932</v>
      </c>
      <c r="C17" s="15">
        <f t="shared" si="2"/>
        <v>0.84107255548742565</v>
      </c>
      <c r="D17" s="15">
        <f t="shared" si="2"/>
        <v>0.72702845796737769</v>
      </c>
      <c r="E17" s="15">
        <f t="shared" si="2"/>
        <v>0.81987828921898398</v>
      </c>
      <c r="F17" s="15">
        <f t="shared" si="2"/>
        <v>0.24897218908649849</v>
      </c>
      <c r="G17" s="15">
        <f t="shared" si="2"/>
        <v>0.27660268383407766</v>
      </c>
    </row>
    <row r="18" spans="1:7">
      <c r="A18" s="16" t="s">
        <v>13</v>
      </c>
      <c r="B18" s="15">
        <f t="shared" si="2"/>
        <v>12.091713596138376</v>
      </c>
      <c r="C18" s="15">
        <f t="shared" si="2"/>
        <v>4.6694028080508811</v>
      </c>
      <c r="D18" s="15">
        <f t="shared" si="2"/>
        <v>0.27668703289509577</v>
      </c>
      <c r="E18" s="15">
        <f t="shared" si="2"/>
        <v>2.1728614194752951</v>
      </c>
      <c r="F18" s="15">
        <f t="shared" si="2"/>
        <v>4.0561373767970403</v>
      </c>
      <c r="G18" s="15">
        <f t="shared" si="2"/>
        <v>5.0666733089143747</v>
      </c>
    </row>
    <row r="19" spans="1:7">
      <c r="A19" s="16" t="s">
        <v>14</v>
      </c>
      <c r="B19" s="15">
        <f t="shared" si="2"/>
        <v>1.4843121480289623</v>
      </c>
      <c r="C19" s="15">
        <f t="shared" si="2"/>
        <v>0.84107255548742565</v>
      </c>
      <c r="D19" s="15">
        <f t="shared" si="2"/>
        <v>0.33897287938464904</v>
      </c>
      <c r="E19" s="15">
        <f t="shared" si="2"/>
        <v>0.41240787428783238</v>
      </c>
      <c r="F19" s="15">
        <f t="shared" si="2"/>
        <v>0.54699538685851812</v>
      </c>
      <c r="G19" s="15">
        <f t="shared" si="2"/>
        <v>0.80989759926062654</v>
      </c>
    </row>
    <row r="20" spans="1:7">
      <c r="A20" s="16" t="s">
        <v>15</v>
      </c>
      <c r="B20" s="15">
        <f t="shared" si="2"/>
        <v>0</v>
      </c>
      <c r="C20" s="15">
        <f t="shared" si="2"/>
        <v>0</v>
      </c>
      <c r="D20" s="15">
        <f t="shared" si="2"/>
        <v>0</v>
      </c>
      <c r="E20" s="15">
        <f t="shared" si="2"/>
        <v>0</v>
      </c>
      <c r="F20" s="15">
        <f t="shared" si="2"/>
        <v>0</v>
      </c>
      <c r="G20" s="15">
        <f t="shared" si="2"/>
        <v>0</v>
      </c>
    </row>
    <row r="21" spans="1:7" ht="14.25">
      <c r="A21" s="16" t="s">
        <v>16</v>
      </c>
      <c r="B21" s="15">
        <f t="shared" si="2"/>
        <v>42.1761866452132</v>
      </c>
      <c r="C21" s="15">
        <f t="shared" si="2"/>
        <v>59.339118914733554</v>
      </c>
      <c r="D21" s="15">
        <f t="shared" si="2"/>
        <v>92.508867052046654</v>
      </c>
      <c r="E21" s="15">
        <f t="shared" si="2"/>
        <v>136.75435803754669</v>
      </c>
      <c r="F21" s="15">
        <f t="shared" si="2"/>
        <v>-63.960501306536152</v>
      </c>
      <c r="G21" s="15">
        <f t="shared" si="2"/>
        <v>26.755754258295262</v>
      </c>
    </row>
    <row r="22" spans="1:7">
      <c r="A22" s="14" t="s">
        <v>17</v>
      </c>
      <c r="B22" s="15">
        <f t="shared" ref="B22:G31" si="3">B103*B$1</f>
        <v>786.73974255832661</v>
      </c>
      <c r="C22" s="15">
        <f t="shared" si="3"/>
        <v>639.01792515743273</v>
      </c>
      <c r="D22" s="15">
        <f t="shared" si="3"/>
        <v>544.01364513218562</v>
      </c>
      <c r="E22" s="15">
        <f t="shared" si="3"/>
        <v>614.21835487070598</v>
      </c>
      <c r="F22" s="15">
        <f t="shared" si="3"/>
        <v>724.57170583767379</v>
      </c>
      <c r="G22" s="15">
        <f t="shared" si="3"/>
        <v>1169.3812025625743</v>
      </c>
    </row>
    <row r="23" spans="1:7">
      <c r="A23" s="16" t="s">
        <v>18</v>
      </c>
      <c r="B23" s="15">
        <f t="shared" si="3"/>
        <v>273.80852775543042</v>
      </c>
      <c r="C23" s="15">
        <f t="shared" si="3"/>
        <v>207.28668167516307</v>
      </c>
      <c r="D23" s="15">
        <f t="shared" si="3"/>
        <v>195.84764441077959</v>
      </c>
      <c r="E23" s="15">
        <f t="shared" si="3"/>
        <v>220.01352969616013</v>
      </c>
      <c r="F23" s="15">
        <f t="shared" si="3"/>
        <v>241.83332682792553</v>
      </c>
      <c r="G23" s="15">
        <f t="shared" si="3"/>
        <v>383.28289472856204</v>
      </c>
    </row>
    <row r="24" spans="1:7">
      <c r="A24" s="16" t="s">
        <v>19</v>
      </c>
      <c r="B24" s="15">
        <f t="shared" si="3"/>
        <v>12.634754625905071</v>
      </c>
      <c r="C24" s="15">
        <f t="shared" si="3"/>
        <v>13.167135868665216</v>
      </c>
      <c r="D24" s="15">
        <f t="shared" si="3"/>
        <v>11.339525347335117</v>
      </c>
      <c r="E24" s="15">
        <f t="shared" si="3"/>
        <v>16.385498807461456</v>
      </c>
      <c r="F24" s="15">
        <f t="shared" si="3"/>
        <v>17.654420604951859</v>
      </c>
      <c r="G24" s="15">
        <f t="shared" si="3"/>
        <v>18.408957766127454</v>
      </c>
    </row>
    <row r="25" spans="1:7">
      <c r="A25" s="16" t="s">
        <v>20</v>
      </c>
      <c r="B25" s="15">
        <f t="shared" si="3"/>
        <v>18.39098954143202</v>
      </c>
      <c r="C25" s="15">
        <f t="shared" si="3"/>
        <v>14.240228439459518</v>
      </c>
      <c r="D25" s="15">
        <f t="shared" si="3"/>
        <v>16.304797195515793</v>
      </c>
      <c r="E25" s="15">
        <f t="shared" si="3"/>
        <v>14.646503821172143</v>
      </c>
      <c r="F25" s="15">
        <f t="shared" si="3"/>
        <v>15.252661857317602</v>
      </c>
      <c r="G25" s="15">
        <f t="shared" si="3"/>
        <v>18.90100471258128</v>
      </c>
    </row>
    <row r="26" spans="1:7">
      <c r="A26" s="16" t="s">
        <v>21</v>
      </c>
      <c r="B26" s="15">
        <f t="shared" si="3"/>
        <v>22.409493161705555</v>
      </c>
      <c r="C26" s="15">
        <f t="shared" si="3"/>
        <v>15.951376052347729</v>
      </c>
      <c r="D26" s="15">
        <f t="shared" si="3"/>
        <v>15.937256131798595</v>
      </c>
      <c r="E26" s="15">
        <f t="shared" si="3"/>
        <v>15.892935892244751</v>
      </c>
      <c r="F26" s="15">
        <f t="shared" si="3"/>
        <v>6.3418217082353445</v>
      </c>
      <c r="G26" s="15">
        <f t="shared" si="3"/>
        <v>13.244920432249073</v>
      </c>
    </row>
    <row r="27" spans="1:7">
      <c r="A27" s="16" t="s">
        <v>22</v>
      </c>
      <c r="B27" s="15">
        <f t="shared" si="3"/>
        <v>24.690265486725668</v>
      </c>
      <c r="C27" s="15">
        <f t="shared" si="3"/>
        <v>17.256488638448907</v>
      </c>
      <c r="D27" s="15">
        <f t="shared" si="3"/>
        <v>18.776164706944524</v>
      </c>
      <c r="E27" s="15">
        <f t="shared" si="3"/>
        <v>20.556231189206624</v>
      </c>
      <c r="F27" s="15">
        <f t="shared" si="3"/>
        <v>12.931279370337908</v>
      </c>
      <c r="G27" s="15">
        <f t="shared" si="3"/>
        <v>20.331870746040973</v>
      </c>
    </row>
    <row r="28" spans="1:7">
      <c r="A28" s="16" t="s">
        <v>23</v>
      </c>
      <c r="B28" s="15">
        <f t="shared" si="3"/>
        <v>28.45534995977474</v>
      </c>
      <c r="C28" s="15">
        <f t="shared" si="3"/>
        <v>19.721701301084465</v>
      </c>
      <c r="D28" s="15">
        <f t="shared" si="3"/>
        <v>14.615255460258581</v>
      </c>
      <c r="E28" s="15">
        <f t="shared" si="3"/>
        <v>18.311400833266976</v>
      </c>
      <c r="F28" s="15">
        <f t="shared" si="3"/>
        <v>18.004786642869931</v>
      </c>
      <c r="G28" s="15">
        <f t="shared" si="3"/>
        <v>17.281509065591457</v>
      </c>
    </row>
    <row r="29" spans="1:7">
      <c r="A29" s="16" t="s">
        <v>24</v>
      </c>
      <c r="B29" s="15">
        <f t="shared" si="3"/>
        <v>33.487530168946101</v>
      </c>
      <c r="C29" s="15">
        <f t="shared" si="3"/>
        <v>39.820435127042607</v>
      </c>
      <c r="D29" s="15">
        <f t="shared" si="3"/>
        <v>32.766918941356174</v>
      </c>
      <c r="E29" s="15">
        <f t="shared" si="3"/>
        <v>41.118541460605975</v>
      </c>
      <c r="F29" s="15">
        <f t="shared" si="3"/>
        <v>34.727985060091861</v>
      </c>
      <c r="G29" s="15">
        <f t="shared" si="3"/>
        <v>40.990353453792963</v>
      </c>
    </row>
    <row r="30" spans="1:7">
      <c r="A30" s="16" t="s">
        <v>25</v>
      </c>
      <c r="B30" s="15">
        <f t="shared" si="3"/>
        <v>2.5703942075623494</v>
      </c>
      <c r="C30" s="15">
        <f t="shared" si="3"/>
        <v>0.31902752104695459</v>
      </c>
      <c r="D30" s="15">
        <f t="shared" si="3"/>
        <v>4.5796601385630895E-2</v>
      </c>
      <c r="E30" s="15">
        <f t="shared" si="3"/>
        <v>0.98715304155626626</v>
      </c>
      <c r="F30" s="15">
        <f t="shared" si="3"/>
        <v>0.96192372473087884</v>
      </c>
      <c r="G30" s="15">
        <f t="shared" si="3"/>
        <v>1.3099876353000022</v>
      </c>
    </row>
    <row r="31" spans="1:7">
      <c r="A31" s="16" t="s">
        <v>26</v>
      </c>
      <c r="B31" s="15">
        <f t="shared" si="3"/>
        <v>129.64199517296865</v>
      </c>
      <c r="C31" s="15">
        <f t="shared" si="3"/>
        <v>149.0438573327545</v>
      </c>
      <c r="D31" s="15">
        <f t="shared" si="3"/>
        <v>38.798196150460576</v>
      </c>
      <c r="E31" s="15">
        <f t="shared" si="3"/>
        <v>1.3072143845855322</v>
      </c>
      <c r="F31" s="15">
        <f t="shared" si="3"/>
        <v>40.068032134505998</v>
      </c>
      <c r="G31" s="15">
        <f t="shared" si="3"/>
        <v>170.8176760428301</v>
      </c>
    </row>
    <row r="32" spans="1:7">
      <c r="A32" s="16" t="s">
        <v>27</v>
      </c>
      <c r="B32" s="15">
        <f t="shared" ref="B32:G41" si="4">B113*B$1</f>
        <v>306.21359613837495</v>
      </c>
      <c r="C32" s="15">
        <f t="shared" si="4"/>
        <v>169.28760366827944</v>
      </c>
      <c r="D32" s="15">
        <f t="shared" si="4"/>
        <v>226.91344586361902</v>
      </c>
      <c r="E32" s="15">
        <f t="shared" si="4"/>
        <v>276.53842362071492</v>
      </c>
      <c r="F32" s="15">
        <f t="shared" si="4"/>
        <v>46.049557945226624</v>
      </c>
      <c r="G32" s="15">
        <f t="shared" si="4"/>
        <v>2.3629402405299516</v>
      </c>
    </row>
    <row r="33" spans="1:7">
      <c r="A33" s="16" t="s">
        <v>28</v>
      </c>
      <c r="B33" s="15">
        <f t="shared" si="4"/>
        <v>16.942880128720837</v>
      </c>
      <c r="C33" s="15">
        <f t="shared" si="4"/>
        <v>0</v>
      </c>
      <c r="D33" s="15">
        <f t="shared" si="4"/>
        <v>0</v>
      </c>
      <c r="E33" s="15">
        <f t="shared" si="4"/>
        <v>0</v>
      </c>
      <c r="F33" s="15">
        <f t="shared" si="4"/>
        <v>0</v>
      </c>
      <c r="G33" s="15">
        <f t="shared" si="4"/>
        <v>0</v>
      </c>
    </row>
    <row r="34" spans="1:7" ht="14.25">
      <c r="A34" s="16" t="s">
        <v>29</v>
      </c>
      <c r="B34" s="15">
        <f t="shared" si="4"/>
        <v>-82.506033789219643</v>
      </c>
      <c r="C34" s="15">
        <f t="shared" si="4"/>
        <v>-7.0766104668597194</v>
      </c>
      <c r="D34" s="15">
        <f t="shared" si="4"/>
        <v>-27.331355677268089</v>
      </c>
      <c r="E34" s="15">
        <f t="shared" si="4"/>
        <v>-11.539077876268738</v>
      </c>
      <c r="F34" s="15">
        <f t="shared" si="4"/>
        <v>290.74590996148032</v>
      </c>
      <c r="G34" s="15">
        <f t="shared" si="4"/>
        <v>482.44908773896901</v>
      </c>
    </row>
    <row r="35" spans="1:7">
      <c r="A35" s="12" t="s">
        <v>30</v>
      </c>
      <c r="B35" s="17">
        <f t="shared" si="4"/>
        <v>621.89058728881741</v>
      </c>
      <c r="C35" s="17">
        <f t="shared" si="4"/>
        <v>560.76337449480604</v>
      </c>
      <c r="D35" s="17">
        <f t="shared" si="4"/>
        <v>594.94687093419316</v>
      </c>
      <c r="E35" s="17">
        <f t="shared" si="4"/>
        <v>810.09328770339471</v>
      </c>
      <c r="F35" s="17">
        <f t="shared" si="4"/>
        <v>914.69257568381386</v>
      </c>
      <c r="G35" s="17">
        <f t="shared" si="4"/>
        <v>939.81920594246958</v>
      </c>
    </row>
    <row r="36" spans="1:7">
      <c r="B36" s="17"/>
      <c r="C36" s="17"/>
      <c r="D36" s="17"/>
      <c r="E36" s="17"/>
      <c r="F36" s="17"/>
      <c r="G36" s="17"/>
    </row>
    <row r="37" spans="1:7">
      <c r="A37" s="12" t="s">
        <v>31</v>
      </c>
      <c r="B37" s="17">
        <f t="shared" ref="B37:G38" si="5">B118*B$1</f>
        <v>0</v>
      </c>
      <c r="C37" s="17">
        <f t="shared" si="5"/>
        <v>0</v>
      </c>
      <c r="D37" s="17">
        <f t="shared" si="5"/>
        <v>0</v>
      </c>
      <c r="E37" s="17">
        <f t="shared" si="5"/>
        <v>0</v>
      </c>
      <c r="F37" s="17">
        <f t="shared" si="5"/>
        <v>0</v>
      </c>
      <c r="G37" s="17">
        <f t="shared" si="5"/>
        <v>0</v>
      </c>
    </row>
    <row r="38" spans="1:7">
      <c r="A38" s="12" t="s">
        <v>32</v>
      </c>
      <c r="B38" s="17">
        <f t="shared" si="5"/>
        <v>0</v>
      </c>
      <c r="C38" s="17">
        <f t="shared" si="5"/>
        <v>0</v>
      </c>
      <c r="D38" s="17">
        <f t="shared" si="5"/>
        <v>20.64731874965905</v>
      </c>
      <c r="E38" s="17">
        <f t="shared" si="5"/>
        <v>9.7050653785060597</v>
      </c>
      <c r="F38" s="17">
        <f t="shared" si="5"/>
        <v>27.709885285624665</v>
      </c>
      <c r="G38" s="17">
        <f t="shared" si="5"/>
        <v>8.2720433314073123</v>
      </c>
    </row>
    <row r="39" spans="1:7">
      <c r="A39" s="18"/>
      <c r="B39" s="19"/>
      <c r="C39" s="19"/>
      <c r="D39" s="19"/>
      <c r="E39" s="19"/>
      <c r="F39" s="19"/>
      <c r="G39" s="19"/>
    </row>
    <row r="40" spans="1:7">
      <c r="A40" s="20" t="s">
        <v>33</v>
      </c>
      <c r="B40" s="21">
        <f t="shared" ref="B40:G40" si="6">B44+B50</f>
        <v>4449.8736926790034</v>
      </c>
      <c r="C40" s="21">
        <f t="shared" si="6"/>
        <v>3295.6412999207814</v>
      </c>
      <c r="D40" s="21">
        <f t="shared" si="6"/>
        <v>2226.9231136452981</v>
      </c>
      <c r="E40" s="21">
        <f t="shared" si="6"/>
        <v>2796.594403779085</v>
      </c>
      <c r="F40" s="21">
        <f t="shared" si="6"/>
        <v>2767.0893396301117</v>
      </c>
      <c r="G40" s="21">
        <f t="shared" si="6"/>
        <v>3560.8358729682795</v>
      </c>
    </row>
    <row r="41" spans="1:7" ht="25.5">
      <c r="A41" s="18" t="s">
        <v>34</v>
      </c>
      <c r="B41" s="22">
        <f t="shared" ref="B41:G41" si="7">B40-B42</f>
        <v>4155.1110217216419</v>
      </c>
      <c r="C41" s="22">
        <f t="shared" si="7"/>
        <v>3260.2324547595535</v>
      </c>
      <c r="D41" s="22">
        <f t="shared" si="7"/>
        <v>2168.536066687358</v>
      </c>
      <c r="E41" s="22">
        <f t="shared" si="7"/>
        <v>2710.0703918857694</v>
      </c>
      <c r="F41" s="22">
        <f t="shared" si="7"/>
        <v>2767.0893396301117</v>
      </c>
      <c r="G41" s="22">
        <f t="shared" si="7"/>
        <v>3560.8358729682795</v>
      </c>
    </row>
    <row r="42" spans="1:7">
      <c r="A42" s="23" t="s">
        <v>35</v>
      </c>
      <c r="B42" s="19">
        <f t="shared" ref="B42:G42" si="8">B123*B$1</f>
        <v>294.76267095736131</v>
      </c>
      <c r="C42" s="19">
        <f t="shared" si="8"/>
        <v>35.408845161227966</v>
      </c>
      <c r="D42" s="19">
        <f t="shared" si="8"/>
        <v>58.387046957940079</v>
      </c>
      <c r="E42" s="19">
        <f t="shared" si="8"/>
        <v>86.52401189331556</v>
      </c>
      <c r="F42" s="19">
        <f t="shared" si="8"/>
        <v>0</v>
      </c>
      <c r="G42" s="19">
        <f t="shared" si="8"/>
        <v>0</v>
      </c>
    </row>
    <row r="43" spans="1:7">
      <c r="A43" s="24"/>
      <c r="B43" s="21"/>
      <c r="C43" s="21"/>
      <c r="D43" s="21"/>
      <c r="E43" s="21"/>
      <c r="F43" s="21"/>
      <c r="G43" s="21"/>
    </row>
    <row r="44" spans="1:7">
      <c r="A44" s="25" t="s">
        <v>36</v>
      </c>
      <c r="B44" s="17">
        <f t="shared" ref="B44:G44" si="9">SUM(B45:B48)</f>
        <v>3692.5957361222854</v>
      </c>
      <c r="C44" s="17">
        <f t="shared" si="9"/>
        <v>3050.7151712624604</v>
      </c>
      <c r="D44" s="17">
        <f t="shared" si="9"/>
        <v>2082.134128486387</v>
      </c>
      <c r="E44" s="17">
        <f t="shared" si="9"/>
        <v>2569.0152828452783</v>
      </c>
      <c r="F44" s="17">
        <f t="shared" si="9"/>
        <v>2470.6561315902022</v>
      </c>
      <c r="G44" s="17">
        <f t="shared" si="9"/>
        <v>3152.9858315687775</v>
      </c>
    </row>
    <row r="45" spans="1:7">
      <c r="A45" s="26" t="s">
        <v>37</v>
      </c>
      <c r="B45" s="19">
        <f t="shared" ref="B45:G48" si="10">B126*B$1</f>
        <v>1176.914722445696</v>
      </c>
      <c r="C45" s="19">
        <f t="shared" si="10"/>
        <v>1170.3379597097962</v>
      </c>
      <c r="D45" s="19">
        <f t="shared" si="10"/>
        <v>686.94452911625115</v>
      </c>
      <c r="E45" s="19">
        <f t="shared" si="10"/>
        <v>808.86674810879867</v>
      </c>
      <c r="F45" s="19">
        <f t="shared" si="10"/>
        <v>689.33301743599418</v>
      </c>
      <c r="G45" s="19">
        <f t="shared" si="10"/>
        <v>923.93487014821483</v>
      </c>
    </row>
    <row r="46" spans="1:7">
      <c r="A46" s="26" t="s">
        <v>38</v>
      </c>
      <c r="B46" s="19">
        <f t="shared" si="10"/>
        <v>658.09332260659698</v>
      </c>
      <c r="C46" s="19">
        <f t="shared" si="10"/>
        <v>364.61945405475575</v>
      </c>
      <c r="D46" s="19">
        <f t="shared" si="10"/>
        <v>244.11971845949185</v>
      </c>
      <c r="E46" s="19">
        <f t="shared" si="10"/>
        <v>333.73605833129056</v>
      </c>
      <c r="F46" s="19">
        <f t="shared" si="10"/>
        <v>418.75671692948146</v>
      </c>
      <c r="G46" s="19">
        <f t="shared" si="10"/>
        <v>533.2153659731373</v>
      </c>
    </row>
    <row r="47" spans="1:7">
      <c r="A47" s="27" t="s">
        <v>39</v>
      </c>
      <c r="B47" s="19">
        <f t="shared" si="10"/>
        <v>1526.9481094127116</v>
      </c>
      <c r="C47" s="19">
        <f t="shared" si="10"/>
        <v>1106.4454479946653</v>
      </c>
      <c r="D47" s="19">
        <f t="shared" si="10"/>
        <v>966.82960882244822</v>
      </c>
      <c r="E47" s="19">
        <f t="shared" si="10"/>
        <v>1249.9095139762085</v>
      </c>
      <c r="F47" s="19">
        <f t="shared" si="10"/>
        <v>1052.7025203786768</v>
      </c>
      <c r="G47" s="19">
        <f t="shared" si="10"/>
        <v>1336.3414706586477</v>
      </c>
    </row>
    <row r="48" spans="1:7">
      <c r="A48" s="27" t="s">
        <v>40</v>
      </c>
      <c r="B48" s="19">
        <f t="shared" si="10"/>
        <v>330.63958165728081</v>
      </c>
      <c r="C48" s="19">
        <f t="shared" si="10"/>
        <v>409.31230950324272</v>
      </c>
      <c r="D48" s="19">
        <f t="shared" si="10"/>
        <v>184.24027208819578</v>
      </c>
      <c r="E48" s="19">
        <f t="shared" si="10"/>
        <v>176.50296242898054</v>
      </c>
      <c r="F48" s="19">
        <f t="shared" si="10"/>
        <v>309.86387684605006</v>
      </c>
      <c r="G48" s="19">
        <f t="shared" si="10"/>
        <v>359.49412478877758</v>
      </c>
    </row>
    <row r="49" spans="1:7">
      <c r="A49" s="28"/>
      <c r="B49" s="19"/>
      <c r="C49" s="19"/>
      <c r="D49" s="19"/>
      <c r="E49" s="19"/>
      <c r="F49" s="19"/>
      <c r="G49" s="19"/>
    </row>
    <row r="50" spans="1:7">
      <c r="A50" s="29" t="s">
        <v>41</v>
      </c>
      <c r="B50" s="13">
        <f t="shared" ref="B50:G50" si="11">B51+B52</f>
        <v>757.27795655671775</v>
      </c>
      <c r="C50" s="13">
        <f t="shared" si="11"/>
        <v>244.92612865832103</v>
      </c>
      <c r="D50" s="13">
        <f t="shared" si="11"/>
        <v>144.78898515891129</v>
      </c>
      <c r="E50" s="13">
        <f t="shared" si="11"/>
        <v>227.57912093380682</v>
      </c>
      <c r="F50" s="13">
        <f t="shared" si="11"/>
        <v>296.43320803990935</v>
      </c>
      <c r="G50" s="13">
        <f t="shared" si="11"/>
        <v>407.850041399502</v>
      </c>
    </row>
    <row r="51" spans="1:7">
      <c r="A51" s="26" t="s">
        <v>42</v>
      </c>
      <c r="B51" s="19">
        <f t="shared" ref="B51:G52" si="12">B132*B$1</f>
        <v>757.27795655671775</v>
      </c>
      <c r="C51" s="19">
        <f t="shared" si="12"/>
        <v>244.92612865832103</v>
      </c>
      <c r="D51" s="19">
        <f t="shared" si="12"/>
        <v>144.78898515891129</v>
      </c>
      <c r="E51" s="19">
        <f t="shared" si="12"/>
        <v>227.57912093380682</v>
      </c>
      <c r="F51" s="19">
        <f t="shared" si="12"/>
        <v>296.43320803990935</v>
      </c>
      <c r="G51" s="19">
        <f t="shared" si="12"/>
        <v>407.850041399502</v>
      </c>
    </row>
    <row r="52" spans="1:7">
      <c r="A52" s="26" t="s">
        <v>43</v>
      </c>
      <c r="B52" s="19">
        <f t="shared" si="12"/>
        <v>0</v>
      </c>
      <c r="C52" s="19">
        <f t="shared" si="12"/>
        <v>0</v>
      </c>
      <c r="D52" s="19">
        <f t="shared" si="12"/>
        <v>0</v>
      </c>
      <c r="E52" s="19">
        <f t="shared" si="12"/>
        <v>0</v>
      </c>
      <c r="F52" s="19">
        <f t="shared" si="12"/>
        <v>0</v>
      </c>
      <c r="G52" s="19">
        <f t="shared" si="12"/>
        <v>0</v>
      </c>
    </row>
    <row r="53" spans="1:7">
      <c r="A53" s="30"/>
      <c r="B53" s="19"/>
      <c r="C53" s="19"/>
      <c r="D53" s="19"/>
      <c r="E53" s="19"/>
      <c r="F53" s="19"/>
      <c r="G53" s="19"/>
    </row>
    <row r="54" spans="1:7">
      <c r="A54" s="18" t="s">
        <v>44</v>
      </c>
      <c r="B54" s="19">
        <f t="shared" ref="B54:G54" si="13">B135*B$1</f>
        <v>5.1045856798069194</v>
      </c>
      <c r="C54" s="19">
        <f t="shared" si="13"/>
        <v>164.03815082196138</v>
      </c>
      <c r="D54" s="19">
        <f t="shared" si="13"/>
        <v>18.283047308544639</v>
      </c>
      <c r="E54" s="19">
        <f t="shared" si="13"/>
        <v>3.5949988323666693</v>
      </c>
      <c r="F54" s="19">
        <f t="shared" si="13"/>
        <v>-0.25552272913118645</v>
      </c>
      <c r="G54" s="19">
        <f t="shared" si="13"/>
        <v>-30.99935979029571</v>
      </c>
    </row>
    <row r="55" spans="1:7">
      <c r="A55" s="31"/>
      <c r="B55" s="19"/>
      <c r="C55" s="19"/>
      <c r="D55" s="19"/>
      <c r="E55" s="19"/>
      <c r="F55" s="19"/>
      <c r="G55" s="19"/>
    </row>
    <row r="56" spans="1:7" ht="18" customHeight="1">
      <c r="A56" s="31" t="s">
        <v>45</v>
      </c>
      <c r="B56" s="22">
        <f>B10-B40+0.1</f>
        <v>-2120.3629927594538</v>
      </c>
      <c r="C56" s="22">
        <f>C10-C40+0.1</f>
        <v>-1246.4797367396363</v>
      </c>
      <c r="D56" s="22">
        <f>D10-D40</f>
        <v>131.21894202299109</v>
      </c>
      <c r="E56" s="22">
        <f>E10-E40</f>
        <v>-88.867845970202779</v>
      </c>
      <c r="F56" s="22">
        <f>F10-F40</f>
        <v>-177.35679064956776</v>
      </c>
      <c r="G56" s="22">
        <f>G10-G40</f>
        <v>-319.99739160438321</v>
      </c>
    </row>
    <row r="57" spans="1:7" ht="18" customHeight="1">
      <c r="A57" s="32" t="s">
        <v>46</v>
      </c>
      <c r="B57" s="22">
        <f>B10-B41+0.1</f>
        <v>-1825.6003218020924</v>
      </c>
      <c r="C57" s="22">
        <f>C10-C41+0.1</f>
        <v>-1211.0708915784085</v>
      </c>
      <c r="D57" s="22">
        <f>D10-D41</f>
        <v>189.60598898093122</v>
      </c>
      <c r="E57" s="22">
        <f>E10-E41</f>
        <v>-2.3438340768871058</v>
      </c>
      <c r="F57" s="22">
        <f>F10-F41</f>
        <v>-177.35679064956776</v>
      </c>
      <c r="G57" s="22">
        <f>G10-G41</f>
        <v>-319.99739160438321</v>
      </c>
    </row>
    <row r="58" spans="1:7" ht="18" customHeight="1">
      <c r="A58" s="33" t="s">
        <v>47</v>
      </c>
      <c r="B58" s="34">
        <f t="shared" ref="B58:G58" si="14">B10-(B40-B48)+B54</f>
        <v>-1784.7188254223656</v>
      </c>
      <c r="C58" s="34">
        <f t="shared" si="14"/>
        <v>-673.22927641443198</v>
      </c>
      <c r="D58" s="34">
        <f t="shared" si="14"/>
        <v>333.74226141973145</v>
      </c>
      <c r="E58" s="34">
        <f t="shared" si="14"/>
        <v>91.230115291144372</v>
      </c>
      <c r="F58" s="34">
        <f t="shared" si="14"/>
        <v>132.25156346735113</v>
      </c>
      <c r="G58" s="34">
        <f t="shared" si="14"/>
        <v>8.4973733940988332</v>
      </c>
    </row>
    <row r="59" spans="1:7" ht="18" customHeight="1">
      <c r="A59" s="33" t="s">
        <v>48</v>
      </c>
      <c r="B59" s="35">
        <f t="shared" ref="B59:G59" si="15">B56+B54</f>
        <v>-2115.258407079647</v>
      </c>
      <c r="C59" s="35">
        <f t="shared" si="15"/>
        <v>-1082.441585917675</v>
      </c>
      <c r="D59" s="35">
        <f t="shared" si="15"/>
        <v>149.50198933153573</v>
      </c>
      <c r="E59" s="35">
        <f t="shared" si="15"/>
        <v>-85.272847137836109</v>
      </c>
      <c r="F59" s="35">
        <f t="shared" si="15"/>
        <v>-177.61231337869893</v>
      </c>
      <c r="G59" s="35">
        <f t="shared" si="15"/>
        <v>-350.99675139467894</v>
      </c>
    </row>
    <row r="60" spans="1:7">
      <c r="A60" s="36"/>
      <c r="B60" s="19"/>
      <c r="C60" s="19"/>
      <c r="D60" s="19"/>
      <c r="E60" s="19"/>
      <c r="F60" s="19"/>
      <c r="G60" s="19"/>
    </row>
    <row r="61" spans="1:7" s="38" customFormat="1" ht="18" customHeight="1">
      <c r="A61" s="36" t="s">
        <v>49</v>
      </c>
      <c r="B61" s="37">
        <f t="shared" ref="B61:G61" si="16">B62+B65+B70</f>
        <v>2115.3258246178607</v>
      </c>
      <c r="C61" s="37">
        <f t="shared" si="16"/>
        <v>1082.5183839161434</v>
      </c>
      <c r="D61" s="37">
        <f t="shared" si="16"/>
        <v>-149.50198933153536</v>
      </c>
      <c r="E61" s="37">
        <f t="shared" si="16"/>
        <v>85.272847137835441</v>
      </c>
      <c r="F61" s="37">
        <f t="shared" si="16"/>
        <v>-177.61231337869913</v>
      </c>
      <c r="G61" s="37">
        <f t="shared" si="16"/>
        <v>-350.99675139467888</v>
      </c>
    </row>
    <row r="62" spans="1:7">
      <c r="A62" s="18" t="s">
        <v>50</v>
      </c>
      <c r="B62" s="39">
        <f>B63-B64</f>
        <v>736.65325824617889</v>
      </c>
      <c r="C62" s="39">
        <f>C63-C64</f>
        <v>63.486476688343942</v>
      </c>
      <c r="D62" s="39">
        <f>D63-D64</f>
        <v>102.88422248501365</v>
      </c>
      <c r="E62" s="39">
        <f>E63-E64</f>
        <v>176.19797020835858</v>
      </c>
      <c r="F62" s="22">
        <f>F143*F$1</f>
        <v>-859.32336569875577</v>
      </c>
      <c r="G62" s="22">
        <f>G143*G$1</f>
        <v>-708.32291314505676</v>
      </c>
    </row>
    <row r="63" spans="1:7">
      <c r="A63" s="40" t="s">
        <v>51</v>
      </c>
      <c r="B63" s="19">
        <f t="shared" ref="B63:E70" si="17">B144*B$1</f>
        <v>958.57602574416762</v>
      </c>
      <c r="C63" s="19">
        <f t="shared" si="17"/>
        <v>218.33083440377035</v>
      </c>
      <c r="D63" s="19">
        <f t="shared" si="17"/>
        <v>325.18569186771316</v>
      </c>
      <c r="E63" s="19">
        <f t="shared" si="17"/>
        <v>350.25618036219993</v>
      </c>
      <c r="F63" s="41" t="s">
        <v>52</v>
      </c>
      <c r="G63" s="41" t="s">
        <v>52</v>
      </c>
    </row>
    <row r="64" spans="1:7">
      <c r="A64" s="40" t="s">
        <v>53</v>
      </c>
      <c r="B64" s="19">
        <f t="shared" si="17"/>
        <v>221.92276749798879</v>
      </c>
      <c r="C64" s="19">
        <f t="shared" si="17"/>
        <v>154.84435771542641</v>
      </c>
      <c r="D64" s="19">
        <f t="shared" si="17"/>
        <v>222.30146938269951</v>
      </c>
      <c r="E64" s="19">
        <f t="shared" si="17"/>
        <v>174.05821015384134</v>
      </c>
      <c r="F64" s="41" t="s">
        <v>52</v>
      </c>
      <c r="G64" s="41" t="s">
        <v>52</v>
      </c>
    </row>
    <row r="65" spans="1:7">
      <c r="A65" s="42" t="s">
        <v>54</v>
      </c>
      <c r="B65" s="22">
        <f t="shared" si="17"/>
        <v>1064.0345937248594</v>
      </c>
      <c r="C65" s="22">
        <f t="shared" si="17"/>
        <v>1271.092651356807</v>
      </c>
      <c r="D65" s="22">
        <f t="shared" si="17"/>
        <v>-291.72921675992819</v>
      </c>
      <c r="E65" s="22">
        <f t="shared" si="17"/>
        <v>-135.0425560234242</v>
      </c>
      <c r="F65" s="22">
        <f>F146*F$1</f>
        <v>681.71105232005664</v>
      </c>
      <c r="G65" s="22">
        <f>G146*G$1</f>
        <v>357.32616175037788</v>
      </c>
    </row>
    <row r="66" spans="1:7">
      <c r="A66" s="40" t="s">
        <v>55</v>
      </c>
      <c r="B66" s="15">
        <f t="shared" si="17"/>
        <v>996.87851971037821</v>
      </c>
      <c r="C66" s="15">
        <f t="shared" si="17"/>
        <v>1191.7998111256823</v>
      </c>
      <c r="D66" s="15">
        <f t="shared" si="17"/>
        <v>-130.27998067658999</v>
      </c>
      <c r="E66" s="15">
        <f t="shared" si="17"/>
        <v>10.52885201709142</v>
      </c>
      <c r="F66" s="41" t="s">
        <v>52</v>
      </c>
      <c r="G66" s="41" t="s">
        <v>52</v>
      </c>
    </row>
    <row r="67" spans="1:7">
      <c r="A67" s="40" t="s">
        <v>56</v>
      </c>
      <c r="B67" s="19">
        <f t="shared" si="17"/>
        <v>177.46580852775546</v>
      </c>
      <c r="C67" s="19">
        <f t="shared" si="17"/>
        <v>102.03080173119875</v>
      </c>
      <c r="D67" s="19">
        <f t="shared" si="17"/>
        <v>-90.415347039922267</v>
      </c>
      <c r="E67" s="19">
        <f t="shared" si="17"/>
        <v>-76.253783510129935</v>
      </c>
      <c r="F67" s="41" t="s">
        <v>52</v>
      </c>
      <c r="G67" s="41" t="s">
        <v>52</v>
      </c>
    </row>
    <row r="68" spans="1:7">
      <c r="A68" s="40" t="s">
        <v>57</v>
      </c>
      <c r="B68" s="19">
        <f t="shared" si="17"/>
        <v>15.422365245374099</v>
      </c>
      <c r="C68" s="19">
        <f t="shared" si="17"/>
        <v>-1.0730925707943018</v>
      </c>
      <c r="D68" s="19">
        <f t="shared" si="17"/>
        <v>-1.229331124543124</v>
      </c>
      <c r="E68" s="19">
        <f t="shared" si="17"/>
        <v>-4.5008014016831181E-2</v>
      </c>
      <c r="F68" s="41" t="s">
        <v>52</v>
      </c>
      <c r="G68" s="41" t="s">
        <v>52</v>
      </c>
    </row>
    <row r="69" spans="1:7" ht="14.25" customHeight="1">
      <c r="A69" s="40" t="s">
        <v>58</v>
      </c>
      <c r="B69" s="19">
        <f t="shared" si="17"/>
        <v>-109.91150442477878</v>
      </c>
      <c r="C69" s="19">
        <f t="shared" si="17"/>
        <v>112.12367239704787</v>
      </c>
      <c r="D69" s="19">
        <f t="shared" si="17"/>
        <v>-47.765097248123304</v>
      </c>
      <c r="E69" s="19">
        <f t="shared" si="17"/>
        <v>-46.268187110474798</v>
      </c>
      <c r="F69" s="41" t="s">
        <v>52</v>
      </c>
      <c r="G69" s="41" t="s">
        <v>52</v>
      </c>
    </row>
    <row r="70" spans="1:7">
      <c r="A70" s="18" t="s">
        <v>59</v>
      </c>
      <c r="B70" s="22">
        <f t="shared" si="17"/>
        <v>314.63797264682228</v>
      </c>
      <c r="C70" s="22">
        <f t="shared" si="17"/>
        <v>-252.06074412900747</v>
      </c>
      <c r="D70" s="22">
        <f t="shared" si="17"/>
        <v>39.343004943379199</v>
      </c>
      <c r="E70" s="22">
        <f t="shared" si="17"/>
        <v>44.117432952901062</v>
      </c>
      <c r="F70" s="41" t="s">
        <v>52</v>
      </c>
      <c r="G70" s="41" t="s">
        <v>52</v>
      </c>
    </row>
    <row r="71" spans="1:7" ht="12" customHeight="1">
      <c r="A71" s="18"/>
      <c r="B71" s="22"/>
      <c r="C71" s="22"/>
      <c r="D71" s="22"/>
      <c r="E71" s="22"/>
      <c r="F71" s="22"/>
      <c r="G71" s="22"/>
    </row>
    <row r="72" spans="1:7" ht="13.5" thickBot="1">
      <c r="A72" s="43"/>
      <c r="B72" s="44"/>
      <c r="C72" s="44"/>
      <c r="D72" s="44"/>
      <c r="E72" s="44"/>
      <c r="F72" s="44"/>
      <c r="G72" s="44"/>
    </row>
    <row r="73" spans="1:7">
      <c r="A73" s="45" t="s">
        <v>60</v>
      </c>
    </row>
    <row r="74" spans="1:7" ht="14.25">
      <c r="A74" s="46" t="s">
        <v>61</v>
      </c>
    </row>
    <row r="75" spans="1:7" ht="14.25">
      <c r="A75" s="47" t="s">
        <v>62</v>
      </c>
    </row>
    <row r="76" spans="1:7" ht="14.25">
      <c r="A76" s="47" t="s">
        <v>63</v>
      </c>
    </row>
    <row r="77" spans="1:7" ht="14.25">
      <c r="A77" s="47"/>
    </row>
    <row r="78" spans="1:7" ht="86.25" customHeight="1">
      <c r="A78" s="61" t="s">
        <v>68</v>
      </c>
      <c r="B78" s="61"/>
      <c r="C78" s="61"/>
      <c r="D78" s="61"/>
      <c r="E78" s="61"/>
      <c r="F78" s="61"/>
      <c r="G78" s="61"/>
    </row>
    <row r="79" spans="1:7">
      <c r="A79" s="58"/>
      <c r="B79" s="58"/>
      <c r="C79" s="58"/>
      <c r="D79" s="58"/>
      <c r="E79" s="58"/>
      <c r="F79" s="58"/>
      <c r="G79" s="58"/>
    </row>
    <row r="80" spans="1:7">
      <c r="A80" s="45" t="s">
        <v>64</v>
      </c>
    </row>
    <row r="81" spans="1:7">
      <c r="A81" s="48" t="s">
        <v>65</v>
      </c>
    </row>
    <row r="82" spans="1:7">
      <c r="A82" s="48"/>
    </row>
    <row r="83" spans="1:7">
      <c r="A83" s="48"/>
    </row>
    <row r="84" spans="1:7">
      <c r="A84" s="48"/>
    </row>
    <row r="85" spans="1:7">
      <c r="A85" s="4" t="s">
        <v>1</v>
      </c>
    </row>
    <row r="86" spans="1:7">
      <c r="A86" s="4" t="s">
        <v>2</v>
      </c>
    </row>
    <row r="87" spans="1:7">
      <c r="A87" s="4"/>
    </row>
    <row r="88" spans="1:7">
      <c r="A88" s="4" t="s">
        <v>66</v>
      </c>
      <c r="B88" s="6"/>
      <c r="C88" s="6"/>
      <c r="D88" s="6"/>
      <c r="E88" s="6"/>
      <c r="F88" s="6"/>
      <c r="G88" s="6"/>
    </row>
    <row r="89" spans="1:7" ht="19.5" customHeight="1" thickBot="1">
      <c r="A89" s="7" t="s">
        <v>4</v>
      </c>
      <c r="B89" s="8">
        <v>2019</v>
      </c>
      <c r="C89" s="8">
        <v>2020</v>
      </c>
      <c r="D89" s="8">
        <v>2021</v>
      </c>
      <c r="E89" s="8">
        <v>2022</v>
      </c>
      <c r="F89" s="8">
        <v>2023</v>
      </c>
      <c r="G89" s="8" t="s">
        <v>70</v>
      </c>
    </row>
    <row r="90" spans="1:7">
      <c r="A90" s="9"/>
    </row>
    <row r="91" spans="1:7">
      <c r="A91" s="10" t="s">
        <v>5</v>
      </c>
      <c r="B91" s="11">
        <f t="shared" ref="B91:G91" si="18">B92+B116+B118+B119</f>
        <v>6434.3499999999995</v>
      </c>
      <c r="C91" s="11">
        <f t="shared" si="18"/>
        <v>7065.1200000000008</v>
      </c>
      <c r="D91" s="11">
        <f t="shared" si="18"/>
        <v>16010.037786094596</v>
      </c>
      <c r="E91" s="11">
        <f t="shared" si="18"/>
        <v>24349.816073747756</v>
      </c>
      <c r="F91" s="11">
        <f t="shared" si="18"/>
        <v>35057.585186629251</v>
      </c>
      <c r="G91" s="11">
        <f t="shared" si="18"/>
        <v>39394.892387954525</v>
      </c>
    </row>
    <row r="92" spans="1:7">
      <c r="A92" s="12" t="s">
        <v>6</v>
      </c>
      <c r="B92" s="13">
        <f t="shared" ref="B92:G92" si="19">B93+B103</f>
        <v>4716.5499999999993</v>
      </c>
      <c r="C92" s="13">
        <f t="shared" si="19"/>
        <v>5131.6200000000008</v>
      </c>
      <c r="D92" s="13">
        <f t="shared" si="19"/>
        <v>11830.609233837302</v>
      </c>
      <c r="E92" s="13">
        <f t="shared" si="19"/>
        <v>16977.602266730628</v>
      </c>
      <c r="F92" s="13">
        <f t="shared" si="19"/>
        <v>22300.146365956134</v>
      </c>
      <c r="G92" s="13">
        <f t="shared" si="19"/>
        <v>27870.111701140675</v>
      </c>
    </row>
    <row r="93" spans="1:7">
      <c r="A93" s="14" t="s">
        <v>7</v>
      </c>
      <c r="B93" s="50">
        <f>SUM(B94:B102)</f>
        <v>2543.4</v>
      </c>
      <c r="C93" s="50">
        <f>SUM(C94:C102)</f>
        <v>2928.3</v>
      </c>
      <c r="D93" s="50">
        <v>8137.1595564602294</v>
      </c>
      <c r="E93" s="50">
        <v>11454.111009059381</v>
      </c>
      <c r="F93" s="50">
        <v>12491.514076407553</v>
      </c>
      <c r="G93" s="50">
        <v>13655.380883681964</v>
      </c>
    </row>
    <row r="94" spans="1:7">
      <c r="A94" s="16" t="s">
        <v>8</v>
      </c>
      <c r="B94" s="19">
        <f>565+382.7</f>
        <v>947.7</v>
      </c>
      <c r="C94" s="19">
        <f>1116.9+448.3</f>
        <v>1565.2</v>
      </c>
      <c r="D94" s="19">
        <v>5126.756264250228</v>
      </c>
      <c r="E94" s="19">
        <v>6226.847661959604</v>
      </c>
      <c r="F94" s="19">
        <v>7115.546168408363</v>
      </c>
      <c r="G94" s="19">
        <v>7688.3161582461298</v>
      </c>
    </row>
    <row r="95" spans="1:7">
      <c r="A95" s="16" t="s">
        <v>9</v>
      </c>
      <c r="B95" s="19">
        <f>597.4+338.7+495.5</f>
        <v>1431.6</v>
      </c>
      <c r="C95" s="19">
        <f>705.9+327.4+88.8</f>
        <v>1122.0999999999999</v>
      </c>
      <c r="D95" s="19">
        <v>2367.0592924433108</v>
      </c>
      <c r="E95" s="19">
        <v>3197.5069260525006</v>
      </c>
      <c r="F95" s="19">
        <v>5292.7387471416368</v>
      </c>
      <c r="G95" s="19">
        <v>4630.8292912413117</v>
      </c>
    </row>
    <row r="96" spans="1:7">
      <c r="A96" s="16" t="s">
        <v>10</v>
      </c>
      <c r="B96" s="19">
        <v>2.1</v>
      </c>
      <c r="C96" s="19">
        <v>6.4</v>
      </c>
      <c r="D96" s="19">
        <v>3.0676894700000004</v>
      </c>
      <c r="E96" s="19">
        <v>3.7225764400000001</v>
      </c>
      <c r="F96" s="19">
        <v>4.9961274800000002</v>
      </c>
      <c r="G96" s="19">
        <v>10.12194931</v>
      </c>
    </row>
    <row r="97" spans="1:7">
      <c r="A97" s="16" t="s">
        <v>11</v>
      </c>
      <c r="B97" s="19">
        <v>5.5</v>
      </c>
      <c r="C97" s="19">
        <v>8.1</v>
      </c>
      <c r="D97" s="19">
        <v>3.0937686500000003</v>
      </c>
      <c r="E97" s="19">
        <v>765.61920894000002</v>
      </c>
      <c r="F97" s="19">
        <v>878.39196918499988</v>
      </c>
      <c r="G97" s="19">
        <v>926.08007417283136</v>
      </c>
    </row>
    <row r="98" spans="1:7">
      <c r="A98" s="16" t="s">
        <v>12</v>
      </c>
      <c r="B98" s="19">
        <v>2.5</v>
      </c>
      <c r="C98" s="19">
        <v>2.9</v>
      </c>
      <c r="D98" s="19">
        <v>4.9359846899999997</v>
      </c>
      <c r="E98" s="19">
        <v>7.3729326500000019</v>
      </c>
      <c r="F98" s="19">
        <v>3.3703726400000003</v>
      </c>
      <c r="G98" s="19">
        <v>3.3623190499999995</v>
      </c>
    </row>
    <row r="99" spans="1:7">
      <c r="A99" s="16" t="s">
        <v>13</v>
      </c>
      <c r="B99" s="19">
        <v>33.4</v>
      </c>
      <c r="C99" s="19">
        <v>16.100000000000001</v>
      </c>
      <c r="D99" s="19">
        <v>1.8785000000000001</v>
      </c>
      <c r="E99" s="19">
        <v>19.539925759999999</v>
      </c>
      <c r="F99" s="19">
        <v>54.908520060000001</v>
      </c>
      <c r="G99" s="19">
        <v>61.589323540000002</v>
      </c>
    </row>
    <row r="100" spans="1:7">
      <c r="A100" s="16" t="s">
        <v>14</v>
      </c>
      <c r="B100" s="19">
        <v>4.0999999999999996</v>
      </c>
      <c r="C100" s="19">
        <v>2.9</v>
      </c>
      <c r="D100" s="19">
        <v>2.3013747600000003</v>
      </c>
      <c r="E100" s="19">
        <v>3.7086669099999998</v>
      </c>
      <c r="F100" s="19">
        <v>7.4047558999999987</v>
      </c>
      <c r="G100" s="19">
        <v>9.8449302400000001</v>
      </c>
    </row>
    <row r="101" spans="1:7">
      <c r="A101" s="16" t="s">
        <v>15</v>
      </c>
      <c r="B101" s="19">
        <v>0</v>
      </c>
      <c r="C101" s="19">
        <v>0</v>
      </c>
      <c r="D101" s="19">
        <v>0</v>
      </c>
      <c r="E101" s="19">
        <v>0</v>
      </c>
      <c r="F101" s="19">
        <v>0</v>
      </c>
      <c r="G101" s="19">
        <v>0</v>
      </c>
    </row>
    <row r="102" spans="1:7" ht="14.25">
      <c r="A102" s="16" t="s">
        <v>16</v>
      </c>
      <c r="B102" s="19">
        <v>116.5</v>
      </c>
      <c r="C102" s="51">
        <v>204.6</v>
      </c>
      <c r="D102" s="19">
        <f>D93-SUM(D94:D101)</f>
        <v>628.06668219669154</v>
      </c>
      <c r="E102" s="19">
        <f>E93-SUM(E94:E101)</f>
        <v>1229.7931103472765</v>
      </c>
      <c r="F102" s="19">
        <f>F93-SUM(F94:F101)</f>
        <v>-865.84258440744816</v>
      </c>
      <c r="G102" s="19">
        <f>G93-SUM(G94:G101)</f>
        <v>325.23683788169183</v>
      </c>
    </row>
    <row r="103" spans="1:7">
      <c r="A103" s="14" t="s">
        <v>17</v>
      </c>
      <c r="B103" s="50">
        <f>SUM(B104:B115)</f>
        <v>2173.1499999999996</v>
      </c>
      <c r="C103" s="50">
        <f>SUM(C104:C115)</f>
        <v>2203.3200000000002</v>
      </c>
      <c r="D103" s="50">
        <v>3693.4496773770716</v>
      </c>
      <c r="E103" s="50">
        <v>5523.4912576712468</v>
      </c>
      <c r="F103" s="50">
        <v>9808.6322895485828</v>
      </c>
      <c r="G103" s="50">
        <v>14214.730817458711</v>
      </c>
    </row>
    <row r="104" spans="1:7">
      <c r="A104" s="16" t="s">
        <v>18</v>
      </c>
      <c r="B104" s="19">
        <f>756.3+0.02</f>
        <v>756.31999999999994</v>
      </c>
      <c r="C104" s="19">
        <f>714.7+0.02</f>
        <v>714.72</v>
      </c>
      <c r="D104" s="19">
        <v>1329.6604332200002</v>
      </c>
      <c r="E104" s="19">
        <v>1978.5191995800001</v>
      </c>
      <c r="F104" s="19">
        <v>3273.7328260300001</v>
      </c>
      <c r="G104" s="19">
        <v>4659.0993283999996</v>
      </c>
    </row>
    <row r="105" spans="1:7">
      <c r="A105" s="16" t="s">
        <v>19</v>
      </c>
      <c r="B105" s="19">
        <v>34.9</v>
      </c>
      <c r="C105" s="19">
        <v>45.4</v>
      </c>
      <c r="D105" s="19">
        <v>76.986977460000006</v>
      </c>
      <c r="E105" s="19">
        <v>147.35013810300001</v>
      </c>
      <c r="F105" s="19">
        <v>238.99045271</v>
      </c>
      <c r="G105" s="19">
        <v>223.77508609</v>
      </c>
    </row>
    <row r="106" spans="1:7">
      <c r="A106" s="16" t="s">
        <v>20</v>
      </c>
      <c r="B106" s="19">
        <v>50.8</v>
      </c>
      <c r="C106" s="19">
        <v>49.1</v>
      </c>
      <c r="D106" s="19">
        <v>110.69749533</v>
      </c>
      <c r="E106" s="19">
        <v>131.71184998000001</v>
      </c>
      <c r="F106" s="19">
        <v>206.47749613999997</v>
      </c>
      <c r="G106" s="19">
        <v>229.75629638999999</v>
      </c>
    </row>
    <row r="107" spans="1:7">
      <c r="A107" s="16" t="s">
        <v>21</v>
      </c>
      <c r="B107" s="19">
        <v>61.9</v>
      </c>
      <c r="C107" s="19">
        <v>55</v>
      </c>
      <c r="D107" s="19">
        <v>108.20216376</v>
      </c>
      <c r="E107" s="19">
        <v>142.92065966999999</v>
      </c>
      <c r="F107" s="19">
        <v>85.850160420000009</v>
      </c>
      <c r="G107" s="19">
        <v>161.00222770000002</v>
      </c>
    </row>
    <row r="108" spans="1:7">
      <c r="A108" s="16" t="s">
        <v>22</v>
      </c>
      <c r="B108" s="19">
        <v>68.2</v>
      </c>
      <c r="C108" s="19">
        <v>59.5</v>
      </c>
      <c r="D108" s="19">
        <v>127.47625009000001</v>
      </c>
      <c r="E108" s="19">
        <v>184.85635012999998</v>
      </c>
      <c r="F108" s="19">
        <v>175.05260467000002</v>
      </c>
      <c r="G108" s="19">
        <v>247.14957709000001</v>
      </c>
    </row>
    <row r="109" spans="1:7">
      <c r="A109" s="16" t="s">
        <v>23</v>
      </c>
      <c r="B109" s="19">
        <v>78.599999999999994</v>
      </c>
      <c r="C109" s="19">
        <v>68</v>
      </c>
      <c r="D109" s="19">
        <v>99.226758460000013</v>
      </c>
      <c r="E109" s="19">
        <v>164.66922815999999</v>
      </c>
      <c r="F109" s="19">
        <v>243.73340858999998</v>
      </c>
      <c r="G109" s="19">
        <v>210.07007718999998</v>
      </c>
    </row>
    <row r="110" spans="1:7">
      <c r="A110" s="16" t="s">
        <v>24</v>
      </c>
      <c r="B110" s="19">
        <v>92.5</v>
      </c>
      <c r="C110" s="19">
        <v>137.30000000000001</v>
      </c>
      <c r="D110" s="19">
        <v>222.46310781999998</v>
      </c>
      <c r="E110" s="19">
        <v>369.76736771999998</v>
      </c>
      <c r="F110" s="19">
        <v>470.11777145999991</v>
      </c>
      <c r="G110" s="19">
        <v>498.26937458999993</v>
      </c>
    </row>
    <row r="111" spans="1:7">
      <c r="A111" s="16" t="s">
        <v>25</v>
      </c>
      <c r="B111" s="19">
        <v>7.1</v>
      </c>
      <c r="C111" s="19">
        <v>1.1000000000000001</v>
      </c>
      <c r="D111" s="19">
        <v>0.31092499999999995</v>
      </c>
      <c r="E111" s="19">
        <v>8.8771869999999993</v>
      </c>
      <c r="F111" s="19">
        <v>13.021700999999997</v>
      </c>
      <c r="G111" s="19">
        <v>15.9239105</v>
      </c>
    </row>
    <row r="112" spans="1:7">
      <c r="A112" s="16" t="s">
        <v>26</v>
      </c>
      <c r="B112" s="19">
        <v>358.1</v>
      </c>
      <c r="C112" s="19">
        <v>513.9</v>
      </c>
      <c r="D112" s="19">
        <v>263.41101245707142</v>
      </c>
      <c r="E112" s="19">
        <v>11.755407776246265</v>
      </c>
      <c r="F112" s="19">
        <v>542.40676334280238</v>
      </c>
      <c r="G112" s="19">
        <v>2076.4206560629787</v>
      </c>
    </row>
    <row r="113" spans="1:7">
      <c r="A113" s="16" t="s">
        <v>27</v>
      </c>
      <c r="B113" s="19">
        <f>845.8+0.03</f>
        <v>845.82999999999993</v>
      </c>
      <c r="C113" s="19">
        <v>583.70000000000005</v>
      </c>
      <c r="D113" s="19">
        <v>1540.5742133799999</v>
      </c>
      <c r="E113" s="19">
        <v>2486.8315203649995</v>
      </c>
      <c r="F113" s="19">
        <v>623.37954593300003</v>
      </c>
      <c r="G113" s="19">
        <v>28.723361879999995</v>
      </c>
    </row>
    <row r="114" spans="1:7">
      <c r="A114" s="16" t="s">
        <v>28</v>
      </c>
      <c r="B114" s="19">
        <v>46.8</v>
      </c>
      <c r="C114" s="19">
        <v>0</v>
      </c>
      <c r="D114" s="19">
        <v>0</v>
      </c>
      <c r="E114" s="19">
        <v>0</v>
      </c>
      <c r="F114" s="19">
        <v>0</v>
      </c>
      <c r="G114" s="19">
        <v>0</v>
      </c>
    </row>
    <row r="115" spans="1:7" ht="14.25">
      <c r="A115" s="16" t="s">
        <v>29</v>
      </c>
      <c r="B115" s="19">
        <v>-227.9</v>
      </c>
      <c r="C115" s="51">
        <v>-24.4</v>
      </c>
      <c r="D115" s="19">
        <f>D103-SUM(D104:D114)</f>
        <v>-185.55965960000049</v>
      </c>
      <c r="E115" s="19">
        <f>E103-SUM(E104:E114)</f>
        <v>-103.76765081299891</v>
      </c>
      <c r="F115" s="19">
        <f>F103-SUM(F104:F114)</f>
        <v>3935.8695592527811</v>
      </c>
      <c r="G115" s="19">
        <f>G103-SUM(G104:G114)</f>
        <v>5864.5409215657328</v>
      </c>
    </row>
    <row r="116" spans="1:7">
      <c r="A116" s="12" t="s">
        <v>30</v>
      </c>
      <c r="B116" s="17">
        <v>1717.8</v>
      </c>
      <c r="C116" s="17">
        <v>1933.5</v>
      </c>
      <c r="D116" s="17">
        <v>4039.2485522572938</v>
      </c>
      <c r="E116" s="17">
        <v>7284.9389098275278</v>
      </c>
      <c r="F116" s="17">
        <v>12382.326083917764</v>
      </c>
      <c r="G116" s="17">
        <v>11424.227617371107</v>
      </c>
    </row>
    <row r="117" spans="1:7">
      <c r="B117" s="17"/>
      <c r="C117" s="17"/>
      <c r="D117" s="17"/>
      <c r="E117" s="17"/>
      <c r="F117" s="17"/>
      <c r="G117" s="17"/>
    </row>
    <row r="118" spans="1:7">
      <c r="A118" s="12" t="s">
        <v>31</v>
      </c>
      <c r="B118" s="17"/>
      <c r="C118" s="17"/>
      <c r="D118" s="17">
        <v>0</v>
      </c>
      <c r="E118" s="17">
        <v>0</v>
      </c>
      <c r="F118" s="17">
        <v>0</v>
      </c>
      <c r="G118" s="17">
        <v>0</v>
      </c>
    </row>
    <row r="119" spans="1:7">
      <c r="A119" s="12" t="s">
        <v>32</v>
      </c>
      <c r="B119" s="19"/>
      <c r="C119" s="19"/>
      <c r="D119" s="19">
        <v>140.18</v>
      </c>
      <c r="E119" s="19">
        <v>87.274897189599997</v>
      </c>
      <c r="F119" s="19">
        <v>375.11273675535415</v>
      </c>
      <c r="G119" s="19">
        <v>100.55306944274</v>
      </c>
    </row>
    <row r="120" spans="1:7">
      <c r="A120" s="18"/>
      <c r="B120" s="19"/>
      <c r="C120" s="19"/>
      <c r="D120" s="19"/>
      <c r="E120" s="19"/>
      <c r="F120" s="19"/>
      <c r="G120" s="19"/>
    </row>
    <row r="121" spans="1:7">
      <c r="A121" s="20" t="s">
        <v>67</v>
      </c>
      <c r="B121" s="21">
        <f t="shared" ref="B121:G121" si="20">B125+B131</f>
        <v>12291.54</v>
      </c>
      <c r="C121" s="21">
        <f t="shared" si="20"/>
        <v>11363.3</v>
      </c>
      <c r="D121" s="21">
        <f t="shared" si="20"/>
        <v>15119.1583689748</v>
      </c>
      <c r="E121" s="21">
        <f t="shared" si="20"/>
        <v>25148.97937847807</v>
      </c>
      <c r="F121" s="21">
        <f t="shared" si="20"/>
        <v>37458.489789335043</v>
      </c>
      <c r="G121" s="21">
        <f t="shared" si="20"/>
        <v>43284.707594473395</v>
      </c>
    </row>
    <row r="122" spans="1:7" ht="25.5">
      <c r="A122" s="18" t="s">
        <v>34</v>
      </c>
      <c r="B122" s="22">
        <f t="shared" ref="B122:G122" si="21">B121-B123</f>
        <v>11477.34</v>
      </c>
      <c r="C122" s="22">
        <f t="shared" si="21"/>
        <v>11241.211066889999</v>
      </c>
      <c r="D122" s="22">
        <f t="shared" si="21"/>
        <v>14722.753569794801</v>
      </c>
      <c r="E122" s="22">
        <f t="shared" si="21"/>
        <v>24370.893508068071</v>
      </c>
      <c r="F122" s="22">
        <f t="shared" si="21"/>
        <v>37458.489789335043</v>
      </c>
      <c r="G122" s="22">
        <f t="shared" si="21"/>
        <v>43284.707594473395</v>
      </c>
    </row>
    <row r="123" spans="1:7">
      <c r="A123" s="23" t="s">
        <v>35</v>
      </c>
      <c r="B123" s="52">
        <v>814.2</v>
      </c>
      <c r="C123" s="52">
        <v>122.08893311000001</v>
      </c>
      <c r="D123" s="52">
        <v>396.40479917999983</v>
      </c>
      <c r="E123" s="52">
        <v>778.08587040999987</v>
      </c>
      <c r="F123" s="52">
        <v>0</v>
      </c>
      <c r="G123" s="52">
        <v>0</v>
      </c>
    </row>
    <row r="124" spans="1:7">
      <c r="A124" s="24"/>
      <c r="B124" s="21"/>
      <c r="C124" s="21"/>
      <c r="D124" s="21"/>
      <c r="E124" s="21"/>
      <c r="F124" s="21"/>
      <c r="G124" s="21"/>
    </row>
    <row r="125" spans="1:7">
      <c r="A125" s="25" t="s">
        <v>36</v>
      </c>
      <c r="B125" s="17">
        <f t="shared" ref="B125:G125" si="22">SUM(B126:B129)</f>
        <v>10199.77</v>
      </c>
      <c r="C125" s="17">
        <f t="shared" si="22"/>
        <v>10518.8</v>
      </c>
      <c r="D125" s="17">
        <f t="shared" si="22"/>
        <v>14136.14841084591</v>
      </c>
      <c r="E125" s="17">
        <f t="shared" si="22"/>
        <v>23102.424965152215</v>
      </c>
      <c r="F125" s="17">
        <f t="shared" si="22"/>
        <v>33445.630450985278</v>
      </c>
      <c r="G125" s="17">
        <f t="shared" si="22"/>
        <v>38326.975642156431</v>
      </c>
    </row>
    <row r="126" spans="1:7">
      <c r="A126" s="26" t="s">
        <v>37</v>
      </c>
      <c r="B126" s="19">
        <v>3250.9</v>
      </c>
      <c r="C126" s="19">
        <v>4035.3</v>
      </c>
      <c r="D126" s="19">
        <v>4663.8445048999993</v>
      </c>
      <c r="E126" s="19">
        <v>7273.9089875300006</v>
      </c>
      <c r="F126" s="19">
        <v>9331.601052869999</v>
      </c>
      <c r="G126" s="19">
        <v>11231.14125936</v>
      </c>
    </row>
    <row r="127" spans="1:7">
      <c r="A127" s="26" t="s">
        <v>38</v>
      </c>
      <c r="B127" s="19">
        <v>1817.8</v>
      </c>
      <c r="C127" s="19">
        <v>1257.2</v>
      </c>
      <c r="D127" s="19">
        <v>1657.3920589188685</v>
      </c>
      <c r="E127" s="19">
        <v>3001.1936080135229</v>
      </c>
      <c r="F127" s="19">
        <v>5668.7704226475234</v>
      </c>
      <c r="G127" s="19">
        <v>6481.6442050130318</v>
      </c>
    </row>
    <row r="128" spans="1:7">
      <c r="A128" s="27" t="s">
        <v>39</v>
      </c>
      <c r="B128" s="19">
        <f>4217.8-0.03</f>
        <v>4217.7700000000004</v>
      </c>
      <c r="C128" s="19">
        <v>3815</v>
      </c>
      <c r="D128" s="19">
        <v>6564.0568738238135</v>
      </c>
      <c r="E128" s="19">
        <v>11240.081346610001</v>
      </c>
      <c r="F128" s="19">
        <v>14250.586725213236</v>
      </c>
      <c r="G128" s="19">
        <v>16244.261703533841</v>
      </c>
    </row>
    <row r="129" spans="1:7">
      <c r="A129" s="27" t="s">
        <v>40</v>
      </c>
      <c r="B129" s="19">
        <v>913.3</v>
      </c>
      <c r="C129" s="19">
        <v>1411.3</v>
      </c>
      <c r="D129" s="19">
        <v>1250.8549732032284</v>
      </c>
      <c r="E129" s="19">
        <v>1587.2410229986879</v>
      </c>
      <c r="F129" s="19">
        <v>4194.6722502545208</v>
      </c>
      <c r="G129" s="19">
        <v>4369.9284742495583</v>
      </c>
    </row>
    <row r="130" spans="1:7">
      <c r="A130" s="28"/>
      <c r="B130" s="19"/>
      <c r="C130" s="19"/>
      <c r="D130" s="19"/>
      <c r="E130" s="19"/>
      <c r="F130" s="19"/>
      <c r="G130" s="19"/>
    </row>
    <row r="131" spans="1:7">
      <c r="A131" s="29" t="s">
        <v>41</v>
      </c>
      <c r="B131" s="13">
        <f t="shared" ref="B131:G131" si="23">B132+B133</f>
        <v>2091.77</v>
      </c>
      <c r="C131" s="13">
        <f t="shared" si="23"/>
        <v>844.5</v>
      </c>
      <c r="D131" s="13">
        <f t="shared" si="23"/>
        <v>983.00995812888993</v>
      </c>
      <c r="E131" s="13">
        <f t="shared" si="23"/>
        <v>2046.5544133258547</v>
      </c>
      <c r="F131" s="13">
        <f t="shared" si="23"/>
        <v>4012.8593383497637</v>
      </c>
      <c r="G131" s="13">
        <f t="shared" si="23"/>
        <v>4957.7319523169654</v>
      </c>
    </row>
    <row r="132" spans="1:7">
      <c r="A132" s="26" t="s">
        <v>42</v>
      </c>
      <c r="B132" s="19">
        <f>2091.8-0.03</f>
        <v>2091.77</v>
      </c>
      <c r="C132" s="19">
        <v>844.5</v>
      </c>
      <c r="D132" s="19">
        <v>983.00995812888993</v>
      </c>
      <c r="E132" s="19">
        <v>2046.5544133258547</v>
      </c>
      <c r="F132" s="19">
        <v>4012.8593383497637</v>
      </c>
      <c r="G132" s="19">
        <v>4957.7319523169654</v>
      </c>
    </row>
    <row r="133" spans="1:7">
      <c r="A133" s="26" t="s">
        <v>43</v>
      </c>
      <c r="B133" s="19"/>
      <c r="C133" s="19"/>
      <c r="D133" s="19"/>
      <c r="E133" s="19"/>
      <c r="F133" s="19"/>
      <c r="G133" s="19"/>
    </row>
    <row r="134" spans="1:7">
      <c r="A134" s="30"/>
      <c r="B134" s="19"/>
      <c r="C134" s="19"/>
      <c r="D134" s="19"/>
      <c r="E134" s="19"/>
      <c r="F134" s="19"/>
      <c r="G134" s="19"/>
    </row>
    <row r="135" spans="1:7">
      <c r="A135" s="18" t="s">
        <v>44</v>
      </c>
      <c r="B135" s="19">
        <v>14.1</v>
      </c>
      <c r="C135" s="19">
        <v>565.6</v>
      </c>
      <c r="D135" s="19">
        <v>124.12834822701177</v>
      </c>
      <c r="E135" s="19">
        <v>32.328803697335871</v>
      </c>
      <c r="F135" s="19">
        <v>-3.4590482508176024</v>
      </c>
      <c r="G135" s="19">
        <v>-376.82113751014185</v>
      </c>
    </row>
    <row r="136" spans="1:7">
      <c r="A136" s="31"/>
      <c r="B136" s="19"/>
      <c r="C136" s="19"/>
      <c r="D136" s="19"/>
      <c r="E136" s="19"/>
      <c r="F136" s="19"/>
      <c r="G136" s="19"/>
    </row>
    <row r="137" spans="1:7" ht="18" customHeight="1">
      <c r="A137" s="31" t="s">
        <v>45</v>
      </c>
      <c r="B137" s="22">
        <f>B91-B121+0.1</f>
        <v>-5857.0900000000011</v>
      </c>
      <c r="C137" s="22">
        <f>C91-C121+0.1</f>
        <v>-4298.0799999999981</v>
      </c>
      <c r="D137" s="22">
        <f>D91-D121</f>
        <v>890.87941711979511</v>
      </c>
      <c r="E137" s="22">
        <f>E91-E121</f>
        <v>-799.16330473031485</v>
      </c>
      <c r="F137" s="22">
        <f>F91-F121</f>
        <v>-2400.9046027057921</v>
      </c>
      <c r="G137" s="22">
        <f>G91-G121</f>
        <v>-3889.8152065188697</v>
      </c>
    </row>
    <row r="138" spans="1:7" ht="18" customHeight="1">
      <c r="A138" s="31" t="s">
        <v>46</v>
      </c>
      <c r="B138" s="22">
        <f>B91-B122+0.1</f>
        <v>-5042.8900000000003</v>
      </c>
      <c r="C138" s="22">
        <f>C91-C122+0.1</f>
        <v>-4175.9910668899975</v>
      </c>
      <c r="D138" s="22">
        <f>D91-D122</f>
        <v>1287.2842162997949</v>
      </c>
      <c r="E138" s="22">
        <f>E91-E122</f>
        <v>-21.07743432031566</v>
      </c>
      <c r="F138" s="22">
        <f>F91-F122</f>
        <v>-2400.9046027057921</v>
      </c>
      <c r="G138" s="22">
        <f>G91-G122</f>
        <v>-3889.8152065188697</v>
      </c>
    </row>
    <row r="139" spans="1:7" ht="18" customHeight="1">
      <c r="A139" s="33" t="s">
        <v>47</v>
      </c>
      <c r="B139" s="34">
        <f t="shared" ref="B139:G139" si="24">B91-(B121-B129)+B135</f>
        <v>-4929.7900000000018</v>
      </c>
      <c r="C139" s="34">
        <f t="shared" si="24"/>
        <v>-2321.2799999999993</v>
      </c>
      <c r="D139" s="34">
        <f t="shared" si="24"/>
        <v>2265.8627385500349</v>
      </c>
      <c r="E139" s="34">
        <f t="shared" si="24"/>
        <v>820.40652196571</v>
      </c>
      <c r="F139" s="34">
        <f t="shared" si="24"/>
        <v>1790.3085992979138</v>
      </c>
      <c r="G139" s="34">
        <f t="shared" si="24"/>
        <v>103.29213022054682</v>
      </c>
    </row>
    <row r="140" spans="1:7" ht="18" customHeight="1">
      <c r="A140" s="33" t="s">
        <v>48</v>
      </c>
      <c r="B140" s="35">
        <f t="shared" ref="B140:G140" si="25">B137+B135</f>
        <v>-5842.9900000000007</v>
      </c>
      <c r="C140" s="35">
        <f t="shared" si="25"/>
        <v>-3732.4799999999982</v>
      </c>
      <c r="D140" s="35">
        <f t="shared" si="25"/>
        <v>1015.0077653468069</v>
      </c>
      <c r="E140" s="35">
        <f t="shared" si="25"/>
        <v>-766.83450103297901</v>
      </c>
      <c r="F140" s="35">
        <f t="shared" si="25"/>
        <v>-2404.3636509566095</v>
      </c>
      <c r="G140" s="35">
        <f t="shared" si="25"/>
        <v>-4266.6363440290115</v>
      </c>
    </row>
    <row r="141" spans="1:7">
      <c r="A141" s="36"/>
      <c r="B141" s="19"/>
      <c r="C141" s="19"/>
      <c r="D141" s="19"/>
      <c r="E141" s="19"/>
      <c r="F141" s="19"/>
      <c r="G141" s="19"/>
    </row>
    <row r="142" spans="1:7">
      <c r="A142" s="36" t="s">
        <v>49</v>
      </c>
      <c r="B142" s="53">
        <f>B143+B146+B151</f>
        <v>5843</v>
      </c>
      <c r="C142" s="53">
        <f>C143+C146+C151</f>
        <v>3732.4999999999995</v>
      </c>
      <c r="D142" s="53">
        <f>D143+D146+D151</f>
        <v>-1015.0077653468049</v>
      </c>
      <c r="E142" s="53">
        <v>766.83450103297196</v>
      </c>
      <c r="F142" s="53">
        <f>F143+F146+F151</f>
        <v>-2404.3636509566113</v>
      </c>
      <c r="G142" s="53">
        <f>G143+G146+G151</f>
        <v>-4266.6363440290152</v>
      </c>
    </row>
    <row r="143" spans="1:7">
      <c r="A143" s="18" t="s">
        <v>50</v>
      </c>
      <c r="B143" s="39">
        <f>B144-B145</f>
        <v>2034.8000000000002</v>
      </c>
      <c r="C143" s="39">
        <f>C144-C145</f>
        <v>218.89999999999998</v>
      </c>
      <c r="D143" s="39">
        <f>D144-D145</f>
        <v>698.50766013806879</v>
      </c>
      <c r="E143" s="39">
        <f>E144-E145</f>
        <v>1584.4983145613642</v>
      </c>
      <c r="F143" s="39">
        <v>-11632.785056396731</v>
      </c>
      <c r="G143" s="39">
        <v>-8610.2115547358389</v>
      </c>
    </row>
    <row r="144" spans="1:7">
      <c r="A144" s="40" t="s">
        <v>51</v>
      </c>
      <c r="B144" s="19">
        <v>2647.8</v>
      </c>
      <c r="C144" s="19">
        <v>752.8</v>
      </c>
      <c r="D144" s="19">
        <v>2207.7699694915</v>
      </c>
      <c r="E144" s="19">
        <v>3149.7543745386429</v>
      </c>
      <c r="F144" s="41" t="s">
        <v>52</v>
      </c>
      <c r="G144" s="41" t="s">
        <v>52</v>
      </c>
    </row>
    <row r="145" spans="1:7">
      <c r="A145" s="40" t="s">
        <v>53</v>
      </c>
      <c r="B145" s="19">
        <v>613</v>
      </c>
      <c r="C145" s="19">
        <v>533.9</v>
      </c>
      <c r="D145" s="19">
        <v>1509.2623093534312</v>
      </c>
      <c r="E145" s="19">
        <v>1565.2560599772787</v>
      </c>
      <c r="F145" s="41" t="s">
        <v>52</v>
      </c>
      <c r="G145" s="41" t="s">
        <v>52</v>
      </c>
    </row>
    <row r="146" spans="1:7">
      <c r="A146" s="42" t="s">
        <v>54</v>
      </c>
      <c r="B146" s="54">
        <v>2939.1</v>
      </c>
      <c r="C146" s="54">
        <v>4382.7</v>
      </c>
      <c r="D146" s="54">
        <v>-1980.6252860837938</v>
      </c>
      <c r="E146" s="54">
        <v>-1214.3993609015115</v>
      </c>
      <c r="F146" s="54">
        <v>9228.42140544012</v>
      </c>
      <c r="G146" s="54">
        <v>4343.5752107068238</v>
      </c>
    </row>
    <row r="147" spans="1:7">
      <c r="A147" s="40" t="s">
        <v>55</v>
      </c>
      <c r="B147" s="15">
        <v>2753.6</v>
      </c>
      <c r="C147" s="15">
        <v>4109.3</v>
      </c>
      <c r="D147" s="15">
        <v>-884.50456510465585</v>
      </c>
      <c r="E147" s="15">
        <v>94.682976515673602</v>
      </c>
      <c r="F147" s="55" t="s">
        <v>52</v>
      </c>
      <c r="G147" s="55" t="s">
        <v>52</v>
      </c>
    </row>
    <row r="148" spans="1:7">
      <c r="A148" s="40" t="s">
        <v>56</v>
      </c>
      <c r="B148" s="19">
        <v>490.2</v>
      </c>
      <c r="C148" s="19">
        <v>351.8</v>
      </c>
      <c r="D148" s="19">
        <v>-613.85323206993144</v>
      </c>
      <c r="E148" s="19">
        <v>-685.72862279770061</v>
      </c>
      <c r="F148" s="55" t="s">
        <v>52</v>
      </c>
      <c r="G148" s="55" t="s">
        <v>52</v>
      </c>
    </row>
    <row r="149" spans="1:7">
      <c r="A149" s="40" t="s">
        <v>57</v>
      </c>
      <c r="B149" s="19">
        <v>42.6</v>
      </c>
      <c r="C149" s="19">
        <v>-3.7</v>
      </c>
      <c r="D149" s="19">
        <v>-8.3462477200000009</v>
      </c>
      <c r="E149" s="19">
        <v>-0.40474429000000001</v>
      </c>
      <c r="F149" s="55" t="s">
        <v>52</v>
      </c>
      <c r="G149" s="55" t="s">
        <v>52</v>
      </c>
    </row>
    <row r="150" spans="1:7">
      <c r="A150" s="40" t="s">
        <v>58</v>
      </c>
      <c r="B150" s="19">
        <v>-303.60000000000002</v>
      </c>
      <c r="C150" s="19">
        <v>386.6</v>
      </c>
      <c r="D150" s="19">
        <v>-324.28962876124007</v>
      </c>
      <c r="E150" s="19">
        <v>-416.07666880420925</v>
      </c>
      <c r="F150" s="55" t="s">
        <v>52</v>
      </c>
      <c r="G150" s="55" t="s">
        <v>52</v>
      </c>
    </row>
    <row r="151" spans="1:7">
      <c r="A151" s="18" t="s">
        <v>59</v>
      </c>
      <c r="B151" s="22">
        <v>869.1</v>
      </c>
      <c r="C151" s="22">
        <v>-869.1</v>
      </c>
      <c r="D151" s="22">
        <v>267.10986059892002</v>
      </c>
      <c r="E151" s="22">
        <f>E142-E143-E146</f>
        <v>396.73554737311929</v>
      </c>
      <c r="F151" s="55" t="s">
        <v>52</v>
      </c>
      <c r="G151" s="55" t="s">
        <v>52</v>
      </c>
    </row>
    <row r="152" spans="1:7" ht="13.5" thickBot="1">
      <c r="A152" s="56"/>
      <c r="B152" s="57"/>
      <c r="C152" s="57"/>
      <c r="D152" s="57"/>
      <c r="E152" s="57"/>
      <c r="F152" s="57"/>
      <c r="G152" s="57"/>
    </row>
    <row r="153" spans="1:7">
      <c r="A153" s="45" t="s">
        <v>60</v>
      </c>
    </row>
    <row r="154" spans="1:7" ht="14.25">
      <c r="A154" s="46" t="s">
        <v>61</v>
      </c>
    </row>
    <row r="155" spans="1:7" ht="14.25">
      <c r="A155" s="47" t="s">
        <v>62</v>
      </c>
    </row>
    <row r="156" spans="1:7" ht="14.25">
      <c r="A156" s="47" t="s">
        <v>63</v>
      </c>
    </row>
    <row r="157" spans="1:7" ht="14.25">
      <c r="A157" s="47"/>
    </row>
    <row r="158" spans="1:7" ht="78" customHeight="1">
      <c r="A158" s="61" t="s">
        <v>68</v>
      </c>
      <c r="B158" s="61"/>
      <c r="C158" s="61"/>
      <c r="D158" s="61"/>
      <c r="E158" s="61"/>
      <c r="F158" s="61"/>
      <c r="G158" s="61"/>
    </row>
    <row r="159" spans="1:7">
      <c r="A159" s="58"/>
      <c r="B159" s="58"/>
      <c r="C159" s="58"/>
      <c r="D159" s="58"/>
      <c r="E159" s="58"/>
      <c r="F159" s="58"/>
      <c r="G159" s="58"/>
    </row>
    <row r="160" spans="1:7">
      <c r="A160" s="45" t="s">
        <v>64</v>
      </c>
    </row>
    <row r="161" spans="1:7">
      <c r="A161" s="48" t="s">
        <v>65</v>
      </c>
    </row>
    <row r="162" spans="1:7">
      <c r="A162" s="48"/>
    </row>
    <row r="165" spans="1:7">
      <c r="A165" s="4" t="s">
        <v>1</v>
      </c>
    </row>
    <row r="166" spans="1:7">
      <c r="A166" s="4" t="s">
        <v>2</v>
      </c>
    </row>
    <row r="167" spans="1:7">
      <c r="A167" s="4"/>
    </row>
    <row r="168" spans="1:7">
      <c r="A168" s="4" t="s">
        <v>69</v>
      </c>
      <c r="B168" s="6"/>
      <c r="C168" s="6"/>
      <c r="D168" s="6"/>
      <c r="E168" s="6"/>
      <c r="F168" s="6"/>
      <c r="G168" s="6"/>
    </row>
    <row r="169" spans="1:7" ht="19.5" customHeight="1" thickBot="1">
      <c r="A169" s="7" t="s">
        <v>4</v>
      </c>
      <c r="B169" s="8">
        <v>2019</v>
      </c>
      <c r="C169" s="8">
        <v>2020</v>
      </c>
      <c r="D169" s="8">
        <v>2021</v>
      </c>
      <c r="E169" s="8">
        <v>2022</v>
      </c>
      <c r="F169" s="8">
        <v>2023</v>
      </c>
      <c r="G169" s="8" t="s">
        <v>70</v>
      </c>
    </row>
    <row r="170" spans="1:7">
      <c r="A170" s="9"/>
    </row>
    <row r="171" spans="1:7">
      <c r="A171" s="10" t="s">
        <v>5</v>
      </c>
      <c r="B171" s="11">
        <f t="shared" ref="B171:G171" si="26">B172+B196+B198+B199</f>
        <v>862.74470367390722</v>
      </c>
      <c r="C171" s="11">
        <f t="shared" si="26"/>
        <v>758.91169006709083</v>
      </c>
      <c r="D171" s="11">
        <f t="shared" si="26"/>
        <v>873.38594654381075</v>
      </c>
      <c r="E171" s="11">
        <f t="shared" si="26"/>
        <v>1002.8616880773637</v>
      </c>
      <c r="F171" s="11">
        <f t="shared" si="26"/>
        <v>959.16020332612754</v>
      </c>
      <c r="G171" s="11">
        <f t="shared" si="26"/>
        <v>1200.3105486532947</v>
      </c>
    </row>
    <row r="172" spans="1:7">
      <c r="A172" s="12" t="s">
        <v>6</v>
      </c>
      <c r="B172" s="13">
        <f t="shared" ref="B172:G172" si="27">B173+B183</f>
        <v>632.41485652990082</v>
      </c>
      <c r="C172" s="13">
        <f t="shared" si="27"/>
        <v>551.2215513653108</v>
      </c>
      <c r="D172" s="13">
        <f t="shared" si="27"/>
        <v>645.38809851275437</v>
      </c>
      <c r="E172" s="13">
        <f t="shared" si="27"/>
        <v>699.23266841740053</v>
      </c>
      <c r="F172" s="13">
        <f t="shared" si="27"/>
        <v>610.12225481892801</v>
      </c>
      <c r="G172" s="13">
        <f t="shared" si="27"/>
        <v>849.1656415148218</v>
      </c>
    </row>
    <row r="173" spans="1:7">
      <c r="A173" s="14" t="s">
        <v>7</v>
      </c>
      <c r="B173" s="15">
        <f t="shared" ref="B173:G182" si="28">B12/2.7</f>
        <v>341.02976669348357</v>
      </c>
      <c r="C173" s="15">
        <f t="shared" si="28"/>
        <v>314.54824575144681</v>
      </c>
      <c r="D173" s="15">
        <f t="shared" si="28"/>
        <v>443.9015632786116</v>
      </c>
      <c r="E173" s="15">
        <f t="shared" si="28"/>
        <v>471.74438883565762</v>
      </c>
      <c r="F173" s="15">
        <f t="shared" si="28"/>
        <v>341.7623637679377</v>
      </c>
      <c r="G173" s="15">
        <f t="shared" si="28"/>
        <v>416.06149241757214</v>
      </c>
    </row>
    <row r="174" spans="1:7">
      <c r="A174" s="16" t="s">
        <v>8</v>
      </c>
      <c r="B174" s="15">
        <f t="shared" si="28"/>
        <v>127.0716009654063</v>
      </c>
      <c r="C174" s="15">
        <f t="shared" si="28"/>
        <v>168.12857775848258</v>
      </c>
      <c r="D174" s="15">
        <f t="shared" si="28"/>
        <v>279.6768460122322</v>
      </c>
      <c r="E174" s="15">
        <f t="shared" si="28"/>
        <v>256.45643230980914</v>
      </c>
      <c r="F174" s="15">
        <f t="shared" si="28"/>
        <v>194.67823220950217</v>
      </c>
      <c r="G174" s="15">
        <f t="shared" si="28"/>
        <v>234.25287966889059</v>
      </c>
    </row>
    <row r="175" spans="1:7">
      <c r="A175" s="16" t="s">
        <v>9</v>
      </c>
      <c r="B175" s="15">
        <f t="shared" si="28"/>
        <v>191.9549477071601</v>
      </c>
      <c r="C175" s="15">
        <f t="shared" si="28"/>
        <v>120.53224961844703</v>
      </c>
      <c r="D175" s="15">
        <f t="shared" si="28"/>
        <v>129.12875961176755</v>
      </c>
      <c r="E175" s="15">
        <f t="shared" si="28"/>
        <v>131.6912285410346</v>
      </c>
      <c r="F175" s="15">
        <f t="shared" si="28"/>
        <v>144.80701810564588</v>
      </c>
      <c r="G175" s="15">
        <f t="shared" si="28"/>
        <v>141.09527683312487</v>
      </c>
    </row>
    <row r="176" spans="1:7">
      <c r="A176" s="16" t="s">
        <v>10</v>
      </c>
      <c r="B176" s="15">
        <f t="shared" si="28"/>
        <v>0.28157683024939667</v>
      </c>
      <c r="C176" s="15">
        <f t="shared" si="28"/>
        <v>0.68746671202037346</v>
      </c>
      <c r="D176" s="15">
        <f t="shared" si="28"/>
        <v>0.16734981561289622</v>
      </c>
      <c r="E176" s="15">
        <f t="shared" si="28"/>
        <v>0.15331652942710836</v>
      </c>
      <c r="F176" s="15">
        <f t="shared" si="28"/>
        <v>0.13669186351682105</v>
      </c>
      <c r="G176" s="15">
        <f t="shared" si="28"/>
        <v>0.30840248045560831</v>
      </c>
    </row>
    <row r="177" spans="1:7">
      <c r="A177" s="16" t="s">
        <v>11</v>
      </c>
      <c r="B177" s="15">
        <f t="shared" si="28"/>
        <v>0.73746312684365789</v>
      </c>
      <c r="C177" s="15">
        <f t="shared" si="28"/>
        <v>0.87007505740078517</v>
      </c>
      <c r="D177" s="15">
        <f t="shared" si="28"/>
        <v>0.16877249740876113</v>
      </c>
      <c r="E177" s="15">
        <f t="shared" si="28"/>
        <v>31.532483447783527</v>
      </c>
      <c r="F177" s="15">
        <f t="shared" si="28"/>
        <v>24.032420238826187</v>
      </c>
      <c r="G177" s="15">
        <f t="shared" si="28"/>
        <v>28.216441638692118</v>
      </c>
    </row>
    <row r="178" spans="1:7">
      <c r="A178" s="16" t="s">
        <v>12</v>
      </c>
      <c r="B178" s="15">
        <f t="shared" si="28"/>
        <v>0.3352105122016627</v>
      </c>
      <c r="C178" s="15">
        <f t="shared" si="28"/>
        <v>0.3115083538842317</v>
      </c>
      <c r="D178" s="15">
        <f t="shared" si="28"/>
        <v>0.26926979924717692</v>
      </c>
      <c r="E178" s="15">
        <f t="shared" si="28"/>
        <v>0.30365862563666074</v>
      </c>
      <c r="F178" s="15">
        <f t="shared" si="28"/>
        <v>9.2211921883888326E-2</v>
      </c>
      <c r="G178" s="15">
        <f t="shared" si="28"/>
        <v>0.10244543845706579</v>
      </c>
    </row>
    <row r="179" spans="1:7">
      <c r="A179" s="16" t="s">
        <v>13</v>
      </c>
      <c r="B179" s="15">
        <f t="shared" si="28"/>
        <v>4.4784124430142134</v>
      </c>
      <c r="C179" s="15">
        <f t="shared" si="28"/>
        <v>1.7294084474262521</v>
      </c>
      <c r="D179" s="15">
        <f t="shared" si="28"/>
        <v>0.10247667885003546</v>
      </c>
      <c r="E179" s="15">
        <f t="shared" si="28"/>
        <v>0.80476348869455372</v>
      </c>
      <c r="F179" s="15">
        <f t="shared" si="28"/>
        <v>1.5022731025174223</v>
      </c>
      <c r="G179" s="15">
        <f t="shared" si="28"/>
        <v>1.8765456699682868</v>
      </c>
    </row>
    <row r="180" spans="1:7">
      <c r="A180" s="16" t="s">
        <v>14</v>
      </c>
      <c r="B180" s="15">
        <f t="shared" si="28"/>
        <v>0.54974524001072678</v>
      </c>
      <c r="C180" s="15">
        <f t="shared" si="28"/>
        <v>0.3115083538842317</v>
      </c>
      <c r="D180" s="15">
        <f t="shared" si="28"/>
        <v>0.12554551088320334</v>
      </c>
      <c r="E180" s="15">
        <f t="shared" si="28"/>
        <v>0.1527436571436416</v>
      </c>
      <c r="F180" s="15">
        <f t="shared" si="28"/>
        <v>0.20259088402167336</v>
      </c>
      <c r="G180" s="15">
        <f t="shared" si="28"/>
        <v>0.29996207380023204</v>
      </c>
    </row>
    <row r="181" spans="1:7">
      <c r="A181" s="16" t="s">
        <v>15</v>
      </c>
      <c r="B181" s="15">
        <f t="shared" si="28"/>
        <v>0</v>
      </c>
      <c r="C181" s="15">
        <f t="shared" si="28"/>
        <v>0</v>
      </c>
      <c r="D181" s="15">
        <f t="shared" si="28"/>
        <v>0</v>
      </c>
      <c r="E181" s="15">
        <f t="shared" si="28"/>
        <v>0</v>
      </c>
      <c r="F181" s="15">
        <f t="shared" si="28"/>
        <v>0</v>
      </c>
      <c r="G181" s="15">
        <f t="shared" si="28"/>
        <v>0</v>
      </c>
    </row>
    <row r="182" spans="1:7" ht="14.25">
      <c r="A182" s="16" t="s">
        <v>16</v>
      </c>
      <c r="B182" s="15">
        <f t="shared" si="28"/>
        <v>15.62080986859748</v>
      </c>
      <c r="C182" s="15">
        <f t="shared" si="28"/>
        <v>21.977451449901316</v>
      </c>
      <c r="D182" s="15">
        <f t="shared" si="28"/>
        <v>34.262543352609867</v>
      </c>
      <c r="E182" s="15">
        <f t="shared" si="28"/>
        <v>50.649762236128403</v>
      </c>
      <c r="F182" s="15">
        <f t="shared" si="28"/>
        <v>-23.689074557976351</v>
      </c>
      <c r="G182" s="15">
        <f t="shared" si="28"/>
        <v>9.909538614183429</v>
      </c>
    </row>
    <row r="183" spans="1:7">
      <c r="A183" s="14" t="s">
        <v>17</v>
      </c>
      <c r="B183" s="19">
        <f t="shared" ref="B183:G192" si="29">B22/2.7</f>
        <v>291.38508983641725</v>
      </c>
      <c r="C183" s="19">
        <f t="shared" si="29"/>
        <v>236.67330561386396</v>
      </c>
      <c r="D183" s="19">
        <f t="shared" si="29"/>
        <v>201.48653523414282</v>
      </c>
      <c r="E183" s="19">
        <f t="shared" si="29"/>
        <v>227.48827958174294</v>
      </c>
      <c r="F183" s="19">
        <f t="shared" si="29"/>
        <v>268.35989105099026</v>
      </c>
      <c r="G183" s="19">
        <f t="shared" si="29"/>
        <v>433.10414909724972</v>
      </c>
    </row>
    <row r="184" spans="1:7">
      <c r="A184" s="16" t="s">
        <v>18</v>
      </c>
      <c r="B184" s="19">
        <f t="shared" si="29"/>
        <v>101.4105658353446</v>
      </c>
      <c r="C184" s="19">
        <f t="shared" si="29"/>
        <v>76.772845064875199</v>
      </c>
      <c r="D184" s="19">
        <f t="shared" si="29"/>
        <v>72.536164596585024</v>
      </c>
      <c r="E184" s="19">
        <f t="shared" si="29"/>
        <v>81.486492480059297</v>
      </c>
      <c r="F184" s="19">
        <f t="shared" si="29"/>
        <v>89.567898825157599</v>
      </c>
      <c r="G184" s="19">
        <f t="shared" si="29"/>
        <v>141.95662767724519</v>
      </c>
    </row>
    <row r="185" spans="1:7">
      <c r="A185" s="16" t="s">
        <v>19</v>
      </c>
      <c r="B185" s="19">
        <f t="shared" si="29"/>
        <v>4.6795387503352108</v>
      </c>
      <c r="C185" s="19">
        <f t="shared" si="29"/>
        <v>4.8767169883945245</v>
      </c>
      <c r="D185" s="19">
        <f t="shared" si="29"/>
        <v>4.1998242027167096</v>
      </c>
      <c r="E185" s="19">
        <f t="shared" si="29"/>
        <v>6.068703262022761</v>
      </c>
      <c r="F185" s="19">
        <f t="shared" si="29"/>
        <v>6.5386742981303181</v>
      </c>
      <c r="G185" s="19">
        <f t="shared" si="29"/>
        <v>6.8181325059731304</v>
      </c>
    </row>
    <row r="186" spans="1:7">
      <c r="A186" s="16" t="s">
        <v>20</v>
      </c>
      <c r="B186" s="19">
        <f t="shared" si="29"/>
        <v>6.8114776079377846</v>
      </c>
      <c r="C186" s="19">
        <f t="shared" si="29"/>
        <v>5.2741586812813024</v>
      </c>
      <c r="D186" s="19">
        <f t="shared" si="29"/>
        <v>6.0388137761169602</v>
      </c>
      <c r="E186" s="19">
        <f t="shared" si="29"/>
        <v>5.4246310448785708</v>
      </c>
      <c r="F186" s="19">
        <f t="shared" si="29"/>
        <v>5.6491340212287406</v>
      </c>
      <c r="G186" s="19">
        <f t="shared" si="29"/>
        <v>7.0003721157708441</v>
      </c>
    </row>
    <row r="187" spans="1:7">
      <c r="A187" s="16" t="s">
        <v>21</v>
      </c>
      <c r="B187" s="19">
        <f t="shared" si="29"/>
        <v>8.2998122821131677</v>
      </c>
      <c r="C187" s="19">
        <f t="shared" si="29"/>
        <v>5.9079170564250845</v>
      </c>
      <c r="D187" s="19">
        <f t="shared" si="29"/>
        <v>5.9026874562217015</v>
      </c>
      <c r="E187" s="19">
        <f t="shared" si="29"/>
        <v>5.8862725526832405</v>
      </c>
      <c r="F187" s="19">
        <f t="shared" si="29"/>
        <v>2.3488228549019792</v>
      </c>
      <c r="G187" s="19">
        <f t="shared" si="29"/>
        <v>4.9055260860181749</v>
      </c>
    </row>
    <row r="188" spans="1:7">
      <c r="A188" s="16" t="s">
        <v>22</v>
      </c>
      <c r="B188" s="19">
        <f t="shared" si="29"/>
        <v>9.1445427728613584</v>
      </c>
      <c r="C188" s="19">
        <f t="shared" si="29"/>
        <v>6.39129208831441</v>
      </c>
      <c r="D188" s="19">
        <f t="shared" si="29"/>
        <v>6.9541350766461196</v>
      </c>
      <c r="E188" s="19">
        <f t="shared" si="29"/>
        <v>7.6134189589654158</v>
      </c>
      <c r="F188" s="19">
        <f t="shared" si="29"/>
        <v>4.7893627297547807</v>
      </c>
      <c r="G188" s="19">
        <f t="shared" si="29"/>
        <v>7.5303224985336934</v>
      </c>
    </row>
    <row r="189" spans="1:7">
      <c r="A189" s="16" t="s">
        <v>23</v>
      </c>
      <c r="B189" s="19">
        <f t="shared" si="29"/>
        <v>10.539018503620273</v>
      </c>
      <c r="C189" s="19">
        <f t="shared" si="29"/>
        <v>7.3043338152164683</v>
      </c>
      <c r="D189" s="19">
        <f t="shared" si="29"/>
        <v>5.4130575778735484</v>
      </c>
      <c r="E189" s="19">
        <f t="shared" si="29"/>
        <v>6.7820003086173983</v>
      </c>
      <c r="F189" s="19">
        <f t="shared" si="29"/>
        <v>6.6684394973592331</v>
      </c>
      <c r="G189" s="19">
        <f t="shared" si="29"/>
        <v>6.4005589131820209</v>
      </c>
    </row>
    <row r="190" spans="1:7">
      <c r="A190" s="16" t="s">
        <v>24</v>
      </c>
      <c r="B190" s="19">
        <f t="shared" si="29"/>
        <v>12.402788951461519</v>
      </c>
      <c r="C190" s="19">
        <f t="shared" si="29"/>
        <v>14.748309306312075</v>
      </c>
      <c r="D190" s="19">
        <f t="shared" si="29"/>
        <v>12.13589590420599</v>
      </c>
      <c r="E190" s="19">
        <f t="shared" si="29"/>
        <v>15.229089429854064</v>
      </c>
      <c r="F190" s="19">
        <f t="shared" si="29"/>
        <v>12.86221668892291</v>
      </c>
      <c r="G190" s="19">
        <f t="shared" si="29"/>
        <v>15.181612390293688</v>
      </c>
    </row>
    <row r="191" spans="1:7">
      <c r="A191" s="16" t="s">
        <v>25</v>
      </c>
      <c r="B191" s="19">
        <f t="shared" si="29"/>
        <v>0.95199785465272191</v>
      </c>
      <c r="C191" s="19">
        <f t="shared" si="29"/>
        <v>0.1181583411285017</v>
      </c>
      <c r="D191" s="19">
        <f t="shared" si="29"/>
        <v>1.6961704216900329E-2</v>
      </c>
      <c r="E191" s="19">
        <f t="shared" si="29"/>
        <v>0.36561223761343192</v>
      </c>
      <c r="F191" s="19">
        <f t="shared" si="29"/>
        <v>0.35626804619662178</v>
      </c>
      <c r="G191" s="19">
        <f t="shared" si="29"/>
        <v>0.48518060566666743</v>
      </c>
    </row>
    <row r="192" spans="1:7">
      <c r="A192" s="16" t="s">
        <v>26</v>
      </c>
      <c r="B192" s="19">
        <f t="shared" si="29"/>
        <v>48.015553767766164</v>
      </c>
      <c r="C192" s="19">
        <f t="shared" si="29"/>
        <v>55.20142864176092</v>
      </c>
      <c r="D192" s="19">
        <f t="shared" si="29"/>
        <v>14.369702277948361</v>
      </c>
      <c r="E192" s="19">
        <f t="shared" si="29"/>
        <v>0.48415347577241929</v>
      </c>
      <c r="F192" s="19">
        <f t="shared" si="29"/>
        <v>14.840011901668888</v>
      </c>
      <c r="G192" s="19">
        <f t="shared" si="29"/>
        <v>63.265805941788919</v>
      </c>
    </row>
    <row r="193" spans="1:7">
      <c r="A193" s="16" t="s">
        <v>27</v>
      </c>
      <c r="B193" s="19">
        <f t="shared" ref="B193:G202" si="30">B32/2.7</f>
        <v>113.41244301421294</v>
      </c>
      <c r="C193" s="19">
        <f t="shared" si="30"/>
        <v>62.699112469733123</v>
      </c>
      <c r="D193" s="19">
        <f t="shared" si="30"/>
        <v>84.042016986525553</v>
      </c>
      <c r="E193" s="19">
        <f t="shared" si="30"/>
        <v>102.42163837804256</v>
      </c>
      <c r="F193" s="19">
        <f t="shared" si="30"/>
        <v>17.055391831565416</v>
      </c>
      <c r="G193" s="19">
        <f t="shared" si="30"/>
        <v>0.87516305204813016</v>
      </c>
    </row>
    <row r="194" spans="1:7">
      <c r="A194" s="16" t="s">
        <v>28</v>
      </c>
      <c r="B194" s="19">
        <f t="shared" si="30"/>
        <v>6.2751407884151247</v>
      </c>
      <c r="C194" s="19">
        <f t="shared" si="30"/>
        <v>0</v>
      </c>
      <c r="D194" s="19">
        <f t="shared" si="30"/>
        <v>0</v>
      </c>
      <c r="E194" s="19">
        <f t="shared" si="30"/>
        <v>0</v>
      </c>
      <c r="F194" s="19">
        <f t="shared" si="30"/>
        <v>0</v>
      </c>
      <c r="G194" s="19">
        <f t="shared" si="30"/>
        <v>0</v>
      </c>
    </row>
    <row r="195" spans="1:7" ht="14.25">
      <c r="A195" s="16" t="s">
        <v>29</v>
      </c>
      <c r="B195" s="19">
        <f t="shared" si="30"/>
        <v>-30.557790292303569</v>
      </c>
      <c r="C195" s="19">
        <f t="shared" si="30"/>
        <v>-2.6209668395776737</v>
      </c>
      <c r="D195" s="19">
        <f t="shared" si="30"/>
        <v>-10.122724324914106</v>
      </c>
      <c r="E195" s="19">
        <f t="shared" si="30"/>
        <v>-4.2737325467661993</v>
      </c>
      <c r="F195" s="19">
        <f t="shared" si="30"/>
        <v>107.68367035610382</v>
      </c>
      <c r="G195" s="19">
        <f t="shared" si="30"/>
        <v>178.68484731072925</v>
      </c>
    </row>
    <row r="196" spans="1:7">
      <c r="A196" s="12" t="s">
        <v>30</v>
      </c>
      <c r="B196" s="17">
        <f t="shared" si="30"/>
        <v>230.32984714400644</v>
      </c>
      <c r="C196" s="17">
        <f t="shared" si="30"/>
        <v>207.69013870178</v>
      </c>
      <c r="D196" s="17">
        <f t="shared" si="30"/>
        <v>220.35069293859004</v>
      </c>
      <c r="E196" s="17">
        <f t="shared" si="30"/>
        <v>300.03455100125728</v>
      </c>
      <c r="F196" s="17">
        <f t="shared" si="30"/>
        <v>338.77502803104215</v>
      </c>
      <c r="G196" s="17">
        <f t="shared" si="30"/>
        <v>348.08118738609983</v>
      </c>
    </row>
    <row r="197" spans="1:7">
      <c r="B197" s="17"/>
      <c r="C197" s="17"/>
      <c r="D197" s="17"/>
      <c r="E197" s="17"/>
      <c r="F197" s="17"/>
      <c r="G197" s="17"/>
    </row>
    <row r="198" spans="1:7">
      <c r="A198" s="12" t="s">
        <v>31</v>
      </c>
      <c r="B198" s="17">
        <f t="shared" ref="B198:G199" si="31">B37/2.7</f>
        <v>0</v>
      </c>
      <c r="C198" s="17">
        <f t="shared" si="31"/>
        <v>0</v>
      </c>
      <c r="D198" s="17">
        <f t="shared" si="31"/>
        <v>0</v>
      </c>
      <c r="E198" s="17">
        <f t="shared" si="31"/>
        <v>0</v>
      </c>
      <c r="F198" s="17">
        <f t="shared" si="31"/>
        <v>0</v>
      </c>
      <c r="G198" s="17">
        <f t="shared" si="31"/>
        <v>0</v>
      </c>
    </row>
    <row r="199" spans="1:7">
      <c r="A199" s="12" t="s">
        <v>32</v>
      </c>
      <c r="B199" s="17">
        <f t="shared" si="31"/>
        <v>0</v>
      </c>
      <c r="C199" s="17">
        <f t="shared" si="31"/>
        <v>0</v>
      </c>
      <c r="D199" s="17">
        <f t="shared" si="31"/>
        <v>7.6471550924663143</v>
      </c>
      <c r="E199" s="17">
        <f t="shared" si="31"/>
        <v>3.594468658705948</v>
      </c>
      <c r="F199" s="17">
        <f t="shared" si="31"/>
        <v>10.262920476157282</v>
      </c>
      <c r="G199" s="17">
        <f t="shared" si="31"/>
        <v>3.0637197523730784</v>
      </c>
    </row>
    <row r="200" spans="1:7">
      <c r="A200" s="18"/>
      <c r="B200" s="19"/>
      <c r="C200" s="19"/>
      <c r="D200" s="19"/>
      <c r="E200" s="19"/>
      <c r="F200" s="19"/>
      <c r="G200" s="19"/>
    </row>
    <row r="201" spans="1:7">
      <c r="A201" s="20" t="s">
        <v>33</v>
      </c>
      <c r="B201" s="21">
        <f t="shared" ref="B201:G201" si="32">B205+B211</f>
        <v>1648.10136765889</v>
      </c>
      <c r="C201" s="21">
        <f t="shared" si="32"/>
        <v>1220.6078888595484</v>
      </c>
      <c r="D201" s="21">
        <f t="shared" si="32"/>
        <v>824.78633838714734</v>
      </c>
      <c r="E201" s="21">
        <f t="shared" si="32"/>
        <v>1035.7757051033648</v>
      </c>
      <c r="F201" s="21">
        <f t="shared" si="32"/>
        <v>1024.8479035667081</v>
      </c>
      <c r="G201" s="21">
        <f t="shared" si="32"/>
        <v>1318.8281010993628</v>
      </c>
    </row>
    <row r="202" spans="1:7" ht="25.5">
      <c r="A202" s="18" t="s">
        <v>34</v>
      </c>
      <c r="B202" s="22">
        <f t="shared" ref="B202:G202" si="33">B201-B203</f>
        <v>1538.9300080450525</v>
      </c>
      <c r="C202" s="22">
        <f t="shared" si="33"/>
        <v>1207.4935017627975</v>
      </c>
      <c r="D202" s="22">
        <f t="shared" si="33"/>
        <v>803.1615061805029</v>
      </c>
      <c r="E202" s="22">
        <f t="shared" si="33"/>
        <v>1003.7297747725072</v>
      </c>
      <c r="F202" s="22">
        <f t="shared" si="33"/>
        <v>1024.8479035667081</v>
      </c>
      <c r="G202" s="22">
        <f t="shared" si="33"/>
        <v>1318.8281010993628</v>
      </c>
    </row>
    <row r="203" spans="1:7">
      <c r="A203" s="23" t="s">
        <v>35</v>
      </c>
      <c r="B203" s="19">
        <f t="shared" ref="B203:G203" si="34">B42/2.7</f>
        <v>109.17135961383751</v>
      </c>
      <c r="C203" s="19">
        <f t="shared" si="34"/>
        <v>13.114387096751097</v>
      </c>
      <c r="D203" s="19">
        <f t="shared" si="34"/>
        <v>21.624832206644474</v>
      </c>
      <c r="E203" s="19">
        <f t="shared" si="34"/>
        <v>32.045930330857615</v>
      </c>
      <c r="F203" s="19">
        <f t="shared" si="34"/>
        <v>0</v>
      </c>
      <c r="G203" s="19">
        <f t="shared" si="34"/>
        <v>0</v>
      </c>
    </row>
    <row r="204" spans="1:7">
      <c r="A204" s="24"/>
      <c r="B204" s="21"/>
      <c r="C204" s="21"/>
      <c r="D204" s="21"/>
      <c r="E204" s="21"/>
      <c r="F204" s="21"/>
      <c r="G204" s="21"/>
    </row>
    <row r="205" spans="1:7">
      <c r="A205" s="25" t="s">
        <v>36</v>
      </c>
      <c r="B205" s="17">
        <f t="shared" ref="B205:G205" si="35">SUM(B206:B209)</f>
        <v>1367.6280504156612</v>
      </c>
      <c r="C205" s="17">
        <f t="shared" si="35"/>
        <v>1129.894507874985</v>
      </c>
      <c r="D205" s="17">
        <f t="shared" si="35"/>
        <v>771.16078832829135</v>
      </c>
      <c r="E205" s="17">
        <f t="shared" si="35"/>
        <v>951.48714179454737</v>
      </c>
      <c r="F205" s="17">
        <f t="shared" si="35"/>
        <v>915.05782651488971</v>
      </c>
      <c r="G205" s="17">
        <f t="shared" si="35"/>
        <v>1167.7725302106583</v>
      </c>
    </row>
    <row r="206" spans="1:7">
      <c r="A206" s="26" t="s">
        <v>37</v>
      </c>
      <c r="B206" s="19">
        <f t="shared" ref="B206:G209" si="36">B45/2.7</f>
        <v>435.89434164655404</v>
      </c>
      <c r="C206" s="19">
        <f t="shared" si="36"/>
        <v>433.45850359622079</v>
      </c>
      <c r="D206" s="19">
        <f t="shared" si="36"/>
        <v>254.42389967268559</v>
      </c>
      <c r="E206" s="19">
        <f t="shared" si="36"/>
        <v>299.58027707733282</v>
      </c>
      <c r="F206" s="19">
        <f t="shared" si="36"/>
        <v>255.30852497629414</v>
      </c>
      <c r="G206" s="19">
        <f t="shared" si="36"/>
        <v>342.19810005489438</v>
      </c>
    </row>
    <row r="207" spans="1:7">
      <c r="A207" s="26" t="s">
        <v>38</v>
      </c>
      <c r="B207" s="19">
        <f t="shared" si="36"/>
        <v>243.73826763207293</v>
      </c>
      <c r="C207" s="19">
        <f t="shared" si="36"/>
        <v>135.04424224250212</v>
      </c>
      <c r="D207" s="19">
        <f t="shared" si="36"/>
        <v>90.414710540552534</v>
      </c>
      <c r="E207" s="19">
        <f t="shared" si="36"/>
        <v>123.60594753010761</v>
      </c>
      <c r="F207" s="19">
        <f t="shared" si="36"/>
        <v>155.09508034425238</v>
      </c>
      <c r="G207" s="19">
        <f t="shared" si="36"/>
        <v>197.48717258264344</v>
      </c>
    </row>
    <row r="208" spans="1:7">
      <c r="A208" s="27" t="s">
        <v>39</v>
      </c>
      <c r="B208" s="19">
        <f t="shared" si="36"/>
        <v>565.53633681952272</v>
      </c>
      <c r="C208" s="19">
        <f t="shared" si="36"/>
        <v>409.7946103683945</v>
      </c>
      <c r="D208" s="19">
        <f t="shared" si="36"/>
        <v>358.0850403046104</v>
      </c>
      <c r="E208" s="19">
        <f t="shared" si="36"/>
        <v>462.92944962081793</v>
      </c>
      <c r="F208" s="19">
        <f t="shared" si="36"/>
        <v>389.88982236247284</v>
      </c>
      <c r="G208" s="19">
        <f t="shared" si="36"/>
        <v>494.94128542912875</v>
      </c>
    </row>
    <row r="209" spans="1:7">
      <c r="A209" s="27" t="s">
        <v>40</v>
      </c>
      <c r="B209" s="19">
        <f t="shared" si="36"/>
        <v>122.4591043175114</v>
      </c>
      <c r="C209" s="19">
        <f t="shared" si="36"/>
        <v>151.59715166786765</v>
      </c>
      <c r="D209" s="19">
        <f t="shared" si="36"/>
        <v>68.237137810442874</v>
      </c>
      <c r="E209" s="19">
        <f t="shared" si="36"/>
        <v>65.371467566289084</v>
      </c>
      <c r="F209" s="19">
        <f t="shared" si="36"/>
        <v>114.76439883187038</v>
      </c>
      <c r="G209" s="19">
        <f t="shared" si="36"/>
        <v>133.14597214399168</v>
      </c>
    </row>
    <row r="210" spans="1:7">
      <c r="A210" s="28"/>
      <c r="B210" s="19"/>
      <c r="C210" s="19"/>
      <c r="D210" s="19"/>
      <c r="E210" s="19"/>
      <c r="F210" s="19"/>
      <c r="G210" s="19"/>
    </row>
    <row r="211" spans="1:7">
      <c r="A211" s="29" t="s">
        <v>41</v>
      </c>
      <c r="B211" s="13">
        <f t="shared" ref="B211:G211" si="37">B212+B213</f>
        <v>280.47331724322879</v>
      </c>
      <c r="C211" s="13">
        <f t="shared" si="37"/>
        <v>90.713380984563344</v>
      </c>
      <c r="D211" s="13">
        <f t="shared" si="37"/>
        <v>53.625550058856028</v>
      </c>
      <c r="E211" s="13">
        <f t="shared" si="37"/>
        <v>84.288563308817331</v>
      </c>
      <c r="F211" s="13">
        <f t="shared" si="37"/>
        <v>109.79007705181827</v>
      </c>
      <c r="G211" s="13">
        <f t="shared" si="37"/>
        <v>151.05557088870444</v>
      </c>
    </row>
    <row r="212" spans="1:7">
      <c r="A212" s="26" t="s">
        <v>42</v>
      </c>
      <c r="B212" s="19">
        <f t="shared" ref="B212:G213" si="38">B51/2.7</f>
        <v>280.47331724322879</v>
      </c>
      <c r="C212" s="19">
        <f t="shared" si="38"/>
        <v>90.713380984563344</v>
      </c>
      <c r="D212" s="19">
        <f t="shared" si="38"/>
        <v>53.625550058856028</v>
      </c>
      <c r="E212" s="19">
        <f t="shared" si="38"/>
        <v>84.288563308817331</v>
      </c>
      <c r="F212" s="19">
        <f t="shared" si="38"/>
        <v>109.79007705181827</v>
      </c>
      <c r="G212" s="19">
        <f t="shared" si="38"/>
        <v>151.05557088870444</v>
      </c>
    </row>
    <row r="213" spans="1:7">
      <c r="A213" s="26" t="s">
        <v>43</v>
      </c>
      <c r="B213" s="19">
        <f t="shared" si="38"/>
        <v>0</v>
      </c>
      <c r="C213" s="19">
        <f t="shared" si="38"/>
        <v>0</v>
      </c>
      <c r="D213" s="19">
        <f t="shared" si="38"/>
        <v>0</v>
      </c>
      <c r="E213" s="19">
        <f t="shared" si="38"/>
        <v>0</v>
      </c>
      <c r="F213" s="19">
        <f t="shared" si="38"/>
        <v>0</v>
      </c>
      <c r="G213" s="19">
        <f t="shared" si="38"/>
        <v>0</v>
      </c>
    </row>
    <row r="214" spans="1:7">
      <c r="A214" s="30"/>
      <c r="B214" s="19"/>
      <c r="C214" s="19"/>
      <c r="D214" s="19"/>
      <c r="E214" s="19"/>
      <c r="F214" s="19"/>
      <c r="G214" s="19"/>
    </row>
    <row r="215" spans="1:7">
      <c r="A215" s="18" t="s">
        <v>44</v>
      </c>
      <c r="B215" s="19">
        <f t="shared" ref="B215:G215" si="39">B54/2.7</f>
        <v>1.8905872888173774</v>
      </c>
      <c r="C215" s="19">
        <f t="shared" si="39"/>
        <v>60.754870674800507</v>
      </c>
      <c r="D215" s="19">
        <f t="shared" si="39"/>
        <v>6.7714990031646805</v>
      </c>
      <c r="E215" s="19">
        <f t="shared" si="39"/>
        <v>1.3314810490246922</v>
      </c>
      <c r="F215" s="19">
        <f t="shared" si="39"/>
        <v>-9.4638047826365354E-2</v>
      </c>
      <c r="G215" s="19">
        <f t="shared" si="39"/>
        <v>-11.481244366776188</v>
      </c>
    </row>
    <row r="216" spans="1:7">
      <c r="A216" s="31"/>
      <c r="B216" s="19"/>
      <c r="C216" s="19"/>
      <c r="D216" s="19"/>
      <c r="E216" s="19"/>
      <c r="F216" s="19"/>
      <c r="G216" s="19"/>
    </row>
    <row r="217" spans="1:7" s="38" customFormat="1" ht="18" customHeight="1">
      <c r="A217" s="31" t="s">
        <v>45</v>
      </c>
      <c r="B217" s="59">
        <f t="shared" ref="B217:G217" si="40">B171-B201</f>
        <v>-785.35666398498279</v>
      </c>
      <c r="C217" s="59">
        <f t="shared" si="40"/>
        <v>-461.69619879245761</v>
      </c>
      <c r="D217" s="59">
        <f t="shared" si="40"/>
        <v>48.599608156663407</v>
      </c>
      <c r="E217" s="59">
        <f t="shared" si="40"/>
        <v>-32.914017026001034</v>
      </c>
      <c r="F217" s="59">
        <f t="shared" si="40"/>
        <v>-65.687700240580511</v>
      </c>
      <c r="G217" s="59">
        <f t="shared" si="40"/>
        <v>-118.51755244606807</v>
      </c>
    </row>
    <row r="218" spans="1:7" s="38" customFormat="1" ht="18" customHeight="1">
      <c r="A218" s="31" t="s">
        <v>46</v>
      </c>
      <c r="B218" s="59">
        <f t="shared" ref="B218:G218" si="41">B171-B202</f>
        <v>-676.18530437114532</v>
      </c>
      <c r="C218" s="59">
        <f t="shared" si="41"/>
        <v>-448.58181169570662</v>
      </c>
      <c r="D218" s="59">
        <f t="shared" si="41"/>
        <v>70.224440363307849</v>
      </c>
      <c r="E218" s="59">
        <f t="shared" si="41"/>
        <v>-0.86808669514346093</v>
      </c>
      <c r="F218" s="59">
        <f t="shared" si="41"/>
        <v>-65.687700240580511</v>
      </c>
      <c r="G218" s="59">
        <f t="shared" si="41"/>
        <v>-118.51755244606807</v>
      </c>
    </row>
    <row r="219" spans="1:7" ht="18" customHeight="1">
      <c r="A219" s="33" t="s">
        <v>47</v>
      </c>
      <c r="B219" s="34">
        <f t="shared" ref="B219:G219" si="42">B171-(B201-B209)+B215</f>
        <v>-661.00697237865393</v>
      </c>
      <c r="C219" s="34">
        <f t="shared" si="42"/>
        <v>-249.3441764497895</v>
      </c>
      <c r="D219" s="34">
        <f t="shared" si="42"/>
        <v>123.60824497027093</v>
      </c>
      <c r="E219" s="34">
        <f t="shared" si="42"/>
        <v>33.788931589312746</v>
      </c>
      <c r="F219" s="34">
        <f t="shared" si="42"/>
        <v>48.982060543463504</v>
      </c>
      <c r="G219" s="34">
        <f t="shared" si="42"/>
        <v>3.1471753311474302</v>
      </c>
    </row>
    <row r="220" spans="1:7" ht="18" customHeight="1">
      <c r="A220" s="33" t="s">
        <v>48</v>
      </c>
      <c r="B220" s="35">
        <f t="shared" ref="B220:G220" si="43">B217+B215</f>
        <v>-783.46607669616537</v>
      </c>
      <c r="C220" s="35">
        <f t="shared" si="43"/>
        <v>-400.94132811765712</v>
      </c>
      <c r="D220" s="35">
        <f t="shared" si="43"/>
        <v>55.371107159828085</v>
      </c>
      <c r="E220" s="35">
        <f t="shared" si="43"/>
        <v>-31.582535976976342</v>
      </c>
      <c r="F220" s="35">
        <f t="shared" si="43"/>
        <v>-65.782338288406876</v>
      </c>
      <c r="G220" s="35">
        <f t="shared" si="43"/>
        <v>-129.99879681284426</v>
      </c>
    </row>
    <row r="221" spans="1:7">
      <c r="A221" s="36"/>
      <c r="B221" s="19"/>
      <c r="C221" s="19"/>
      <c r="D221" s="19"/>
      <c r="E221" s="19"/>
      <c r="F221" s="19"/>
      <c r="G221" s="19"/>
    </row>
    <row r="222" spans="1:7">
      <c r="A222" s="36" t="s">
        <v>49</v>
      </c>
      <c r="B222" s="37">
        <f t="shared" ref="B222:G222" si="44">B223+B226+B231+B232</f>
        <v>783.45400911772606</v>
      </c>
      <c r="C222" s="37">
        <f t="shared" si="44"/>
        <v>400.93273478375681</v>
      </c>
      <c r="D222" s="37">
        <f t="shared" si="44"/>
        <v>-55.371107159827893</v>
      </c>
      <c r="E222" s="37">
        <f t="shared" si="44"/>
        <v>31.582535976976111</v>
      </c>
      <c r="F222" s="37">
        <f t="shared" si="44"/>
        <v>-65.78233828840709</v>
      </c>
      <c r="G222" s="37">
        <f t="shared" si="44"/>
        <v>-129.99879681284403</v>
      </c>
    </row>
    <row r="223" spans="1:7">
      <c r="A223" s="18" t="s">
        <v>50</v>
      </c>
      <c r="B223" s="39">
        <f>B224-B225</f>
        <v>272.83454009117736</v>
      </c>
      <c r="C223" s="39">
        <f>C224-C225</f>
        <v>23.513509884571832</v>
      </c>
      <c r="D223" s="39">
        <f>D224-D225</f>
        <v>38.105267587042093</v>
      </c>
      <c r="E223" s="39">
        <f>E224-E225</f>
        <v>65.258507484577265</v>
      </c>
      <c r="F223" s="22">
        <f t="shared" ref="F223:G231" si="45">F62/2.7</f>
        <v>-318.26791322176138</v>
      </c>
      <c r="G223" s="22">
        <f t="shared" si="45"/>
        <v>-262.34181968335434</v>
      </c>
    </row>
    <row r="224" spans="1:7">
      <c r="A224" s="40" t="s">
        <v>51</v>
      </c>
      <c r="B224" s="19">
        <f t="shared" ref="B224:E231" si="46">B63/2.7</f>
        <v>355.02815768302503</v>
      </c>
      <c r="C224" s="19">
        <f t="shared" si="46"/>
        <v>80.863272001396425</v>
      </c>
      <c r="D224" s="19">
        <f t="shared" si="46"/>
        <v>120.43914513619005</v>
      </c>
      <c r="E224" s="19">
        <f t="shared" si="46"/>
        <v>129.72451124525924</v>
      </c>
      <c r="F224" s="19">
        <f t="shared" si="45"/>
        <v>0</v>
      </c>
      <c r="G224" s="19">
        <f t="shared" si="45"/>
        <v>0</v>
      </c>
    </row>
    <row r="225" spans="1:7">
      <c r="A225" s="40" t="s">
        <v>53</v>
      </c>
      <c r="B225" s="19">
        <f t="shared" si="46"/>
        <v>82.193617591847698</v>
      </c>
      <c r="C225" s="19">
        <f t="shared" si="46"/>
        <v>57.349762116824593</v>
      </c>
      <c r="D225" s="19">
        <f t="shared" si="46"/>
        <v>82.333877549147957</v>
      </c>
      <c r="E225" s="19">
        <f t="shared" si="46"/>
        <v>64.466003760681971</v>
      </c>
      <c r="F225" s="19">
        <f t="shared" si="45"/>
        <v>0</v>
      </c>
      <c r="G225" s="19">
        <f t="shared" si="45"/>
        <v>0</v>
      </c>
    </row>
    <row r="226" spans="1:7">
      <c r="A226" s="42" t="s">
        <v>54</v>
      </c>
      <c r="B226" s="22">
        <f t="shared" si="46"/>
        <v>394.08688656476272</v>
      </c>
      <c r="C226" s="22">
        <f t="shared" si="46"/>
        <v>470.77505605807664</v>
      </c>
      <c r="D226" s="22">
        <f t="shared" si="46"/>
        <v>-108.04785805923265</v>
      </c>
      <c r="E226" s="22">
        <f t="shared" si="46"/>
        <v>-50.015761490157104</v>
      </c>
      <c r="F226" s="22">
        <f t="shared" si="45"/>
        <v>252.48557493335429</v>
      </c>
      <c r="G226" s="22">
        <f t="shared" si="45"/>
        <v>132.34302287051031</v>
      </c>
    </row>
    <row r="227" spans="1:7">
      <c r="A227" s="40" t="s">
        <v>55</v>
      </c>
      <c r="B227" s="15">
        <f t="shared" si="46"/>
        <v>369.21426655939933</v>
      </c>
      <c r="C227" s="15">
        <f t="shared" si="46"/>
        <v>441.40733745395636</v>
      </c>
      <c r="D227" s="15">
        <f t="shared" si="46"/>
        <v>-48.251844695033327</v>
      </c>
      <c r="E227" s="15">
        <f t="shared" si="46"/>
        <v>3.8995748211449701</v>
      </c>
      <c r="F227" s="15">
        <f t="shared" si="45"/>
        <v>0</v>
      </c>
      <c r="G227" s="15">
        <f t="shared" si="45"/>
        <v>0</v>
      </c>
    </row>
    <row r="228" spans="1:7">
      <c r="A228" s="40" t="s">
        <v>56</v>
      </c>
      <c r="B228" s="19">
        <f t="shared" si="46"/>
        <v>65.728077232502017</v>
      </c>
      <c r="C228" s="19">
        <f t="shared" si="46"/>
        <v>37.789185826369902</v>
      </c>
      <c r="D228" s="19">
        <f t="shared" si="46"/>
        <v>-33.487165570341581</v>
      </c>
      <c r="E228" s="19">
        <f t="shared" si="46"/>
        <v>-28.242142040788863</v>
      </c>
      <c r="F228" s="19">
        <f t="shared" si="45"/>
        <v>0</v>
      </c>
      <c r="G228" s="19">
        <f t="shared" si="45"/>
        <v>0</v>
      </c>
    </row>
    <row r="229" spans="1:7">
      <c r="A229" s="40" t="s">
        <v>57</v>
      </c>
      <c r="B229" s="19">
        <f t="shared" si="46"/>
        <v>5.7119871279163323</v>
      </c>
      <c r="C229" s="19">
        <f t="shared" si="46"/>
        <v>-0.39744169288677839</v>
      </c>
      <c r="D229" s="19">
        <f t="shared" si="46"/>
        <v>-0.45530782390486069</v>
      </c>
      <c r="E229" s="19">
        <f t="shared" si="46"/>
        <v>-1.6669634821048586E-2</v>
      </c>
      <c r="F229" s="19">
        <f t="shared" si="45"/>
        <v>0</v>
      </c>
      <c r="G229" s="19">
        <f t="shared" si="45"/>
        <v>0</v>
      </c>
    </row>
    <row r="230" spans="1:7">
      <c r="A230" s="40" t="s">
        <v>58</v>
      </c>
      <c r="B230" s="19">
        <f t="shared" si="46"/>
        <v>-40.707964601769916</v>
      </c>
      <c r="C230" s="19">
        <f t="shared" si="46"/>
        <v>41.527286072980687</v>
      </c>
      <c r="D230" s="19">
        <f t="shared" si="46"/>
        <v>-17.690776758564187</v>
      </c>
      <c r="E230" s="19">
        <f t="shared" si="46"/>
        <v>-17.136365596472146</v>
      </c>
      <c r="F230" s="19">
        <f t="shared" si="45"/>
        <v>0</v>
      </c>
      <c r="G230" s="19">
        <f t="shared" si="45"/>
        <v>0</v>
      </c>
    </row>
    <row r="231" spans="1:7">
      <c r="A231" s="18" t="s">
        <v>59</v>
      </c>
      <c r="B231" s="22">
        <f t="shared" si="46"/>
        <v>116.53258246178602</v>
      </c>
      <c r="C231" s="22">
        <f t="shared" si="46"/>
        <v>-93.355831158891647</v>
      </c>
      <c r="D231" s="22">
        <f t="shared" si="46"/>
        <v>14.571483312362666</v>
      </c>
      <c r="E231" s="22">
        <f t="shared" si="46"/>
        <v>16.339789982555949</v>
      </c>
      <c r="F231" s="22">
        <f t="shared" si="45"/>
        <v>0</v>
      </c>
      <c r="G231" s="22">
        <f t="shared" si="45"/>
        <v>0</v>
      </c>
    </row>
    <row r="232" spans="1:7">
      <c r="A232" s="18"/>
      <c r="B232" s="60"/>
      <c r="C232" s="60"/>
      <c r="D232" s="60"/>
      <c r="E232" s="60"/>
      <c r="F232" s="60"/>
      <c r="G232" s="60"/>
    </row>
    <row r="233" spans="1:7" ht="13.5" thickBot="1">
      <c r="A233" s="56"/>
      <c r="B233" s="57"/>
      <c r="C233" s="57"/>
      <c r="D233" s="57"/>
      <c r="E233" s="57"/>
      <c r="F233" s="57"/>
      <c r="G233" s="57"/>
    </row>
    <row r="234" spans="1:7">
      <c r="A234" s="45" t="s">
        <v>60</v>
      </c>
    </row>
    <row r="235" spans="1:7" ht="14.25">
      <c r="A235" s="46" t="s">
        <v>61</v>
      </c>
    </row>
    <row r="236" spans="1:7" ht="14.25">
      <c r="A236" s="47" t="s">
        <v>62</v>
      </c>
    </row>
    <row r="237" spans="1:7" ht="14.25">
      <c r="A237" s="47" t="s">
        <v>63</v>
      </c>
    </row>
    <row r="238" spans="1:7" ht="14.25">
      <c r="A238" s="47"/>
    </row>
    <row r="239" spans="1:7" ht="75" customHeight="1">
      <c r="A239" s="61" t="s">
        <v>68</v>
      </c>
      <c r="B239" s="61"/>
      <c r="C239" s="61"/>
      <c r="D239" s="61"/>
      <c r="E239" s="61"/>
      <c r="F239" s="61"/>
      <c r="G239" s="61"/>
    </row>
    <row r="240" spans="1:7">
      <c r="A240" s="58"/>
      <c r="B240" s="58"/>
      <c r="C240" s="58"/>
      <c r="D240" s="58"/>
      <c r="E240" s="58"/>
      <c r="F240" s="58"/>
      <c r="G240" s="58"/>
    </row>
    <row r="241" spans="1:1">
      <c r="A241" s="45" t="s">
        <v>64</v>
      </c>
    </row>
    <row r="242" spans="1:1">
      <c r="A242" s="48" t="s">
        <v>65</v>
      </c>
    </row>
    <row r="243" spans="1:1">
      <c r="A243" s="49"/>
    </row>
  </sheetData>
  <mergeCells count="3">
    <mergeCell ref="A158:G158"/>
    <mergeCell ref="A78:G78"/>
    <mergeCell ref="A239:G239"/>
  </mergeCell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Marissa Ramotar</dc:creator>
  <cp:lastModifiedBy>Marissa Ramotar</cp:lastModifiedBy>
  <dcterms:created xsi:type="dcterms:W3CDTF">2025-08-12T16:03:05Z</dcterms:created>
  <dcterms:modified xsi:type="dcterms:W3CDTF">2025-08-12T20:45:04Z</dcterms:modified>
</cp:coreProperties>
</file>