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Government Operations\Values\"/>
    </mc:Choice>
  </mc:AlternateContent>
  <bookViews>
    <workbookView xWindow="0" yWindow="0" windowWidth="23040" windowHeight="6525"/>
  </bookViews>
  <sheets>
    <sheet name="TT" sheetId="1" r:id="rId1"/>
  </sheets>
  <definedNames>
    <definedName name="Z_31F9EB26_C686_4C02_BB83_68E41BACC888_.wvu.Cols" localSheetId="0" hidden="1">TT!#REF!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1" i="1" l="1"/>
  <c r="M131" i="1"/>
  <c r="L131" i="1"/>
  <c r="I131" i="1"/>
  <c r="H131" i="1"/>
  <c r="G131" i="1"/>
  <c r="F131" i="1"/>
  <c r="E131" i="1"/>
  <c r="D131" i="1"/>
  <c r="C131" i="1"/>
  <c r="B131" i="1"/>
  <c r="B122" i="1"/>
  <c r="I121" i="1"/>
  <c r="I117" i="1" s="1"/>
  <c r="I116" i="1" s="1"/>
  <c r="H121" i="1"/>
  <c r="H117" i="1" s="1"/>
  <c r="H116" i="1" s="1"/>
  <c r="G121" i="1"/>
  <c r="G117" i="1" s="1"/>
  <c r="G116" i="1" s="1"/>
  <c r="F121" i="1"/>
  <c r="F117" i="1" s="1"/>
  <c r="F116" i="1" s="1"/>
  <c r="E121" i="1"/>
  <c r="E117" i="1" s="1"/>
  <c r="E116" i="1" s="1"/>
  <c r="D121" i="1"/>
  <c r="D117" i="1" s="1"/>
  <c r="D116" i="1" s="1"/>
  <c r="C121" i="1"/>
  <c r="C117" i="1" s="1"/>
  <c r="C116" i="1" s="1"/>
  <c r="B121" i="1"/>
  <c r="B117" i="1" s="1"/>
  <c r="B116" i="1" s="1"/>
  <c r="I112" i="1"/>
  <c r="H112" i="1"/>
  <c r="G112" i="1"/>
  <c r="F112" i="1"/>
  <c r="E112" i="1"/>
  <c r="D112" i="1"/>
  <c r="G86" i="1"/>
  <c r="F86" i="1"/>
  <c r="E86" i="1"/>
  <c r="D86" i="1"/>
  <c r="C86" i="1"/>
  <c r="B86" i="1"/>
  <c r="I83" i="1"/>
  <c r="I82" i="1" s="1"/>
  <c r="H83" i="1"/>
  <c r="H82" i="1" s="1"/>
  <c r="G83" i="1"/>
  <c r="G82" i="1" s="1"/>
  <c r="F83" i="1"/>
  <c r="F82" i="1" s="1"/>
  <c r="E83" i="1"/>
  <c r="E82" i="1" s="1"/>
  <c r="D83" i="1"/>
  <c r="D82" i="1" s="1"/>
  <c r="C83" i="1"/>
  <c r="C82" i="1" s="1"/>
  <c r="B83" i="1"/>
  <c r="B82" i="1" s="1"/>
  <c r="L116" i="1" l="1"/>
  <c r="K82" i="1"/>
  <c r="K127" i="1" s="1"/>
  <c r="J131" i="1"/>
  <c r="E81" i="1"/>
  <c r="E129" i="1" s="1"/>
  <c r="I81" i="1"/>
  <c r="I128" i="1" s="1"/>
  <c r="K116" i="1"/>
  <c r="H81" i="1"/>
  <c r="H129" i="1" s="1"/>
  <c r="J82" i="1"/>
  <c r="J81" i="1" s="1"/>
  <c r="M83" i="1"/>
  <c r="M82" i="1" s="1"/>
  <c r="M81" i="1" s="1"/>
  <c r="G127" i="1"/>
  <c r="L83" i="1"/>
  <c r="L82" i="1" s="1"/>
  <c r="L81" i="1" s="1"/>
  <c r="M116" i="1"/>
  <c r="D81" i="1"/>
  <c r="D129" i="1" s="1"/>
  <c r="J116" i="1"/>
  <c r="H127" i="1"/>
  <c r="G81" i="1"/>
  <c r="D127" i="1"/>
  <c r="C127" i="1"/>
  <c r="C81" i="1"/>
  <c r="B81" i="1"/>
  <c r="B127" i="1"/>
  <c r="I127" i="1"/>
  <c r="F81" i="1"/>
  <c r="F127" i="1"/>
  <c r="E127" i="1"/>
  <c r="I129" i="1" l="1"/>
  <c r="K81" i="1"/>
  <c r="K129" i="1" s="1"/>
  <c r="E128" i="1"/>
  <c r="H128" i="1"/>
  <c r="L129" i="1"/>
  <c r="J127" i="1"/>
  <c r="L127" i="1"/>
  <c r="L128" i="1"/>
  <c r="D128" i="1"/>
  <c r="M127" i="1"/>
  <c r="C129" i="1"/>
  <c r="C128" i="1"/>
  <c r="B128" i="1"/>
  <c r="B129" i="1"/>
  <c r="F128" i="1"/>
  <c r="F129" i="1"/>
  <c r="G129" i="1"/>
  <c r="G128" i="1"/>
  <c r="J128" i="1"/>
  <c r="J129" i="1"/>
  <c r="M129" i="1"/>
  <c r="M128" i="1"/>
  <c r="K128" i="1" l="1"/>
  <c r="K48" i="1" l="1"/>
  <c r="K190" i="1" s="1"/>
  <c r="K18" i="1"/>
  <c r="K160" i="1" s="1"/>
  <c r="K49" i="1"/>
  <c r="K191" i="1" s="1"/>
  <c r="K24" i="1"/>
  <c r="K166" i="1" s="1"/>
  <c r="K38" i="1"/>
  <c r="K180" i="1" s="1"/>
  <c r="K41" i="1"/>
  <c r="K183" i="1" s="1"/>
  <c r="K50" i="1"/>
  <c r="K192" i="1" s="1"/>
  <c r="K39" i="1"/>
  <c r="K181" i="1" s="1"/>
  <c r="K16" i="1"/>
  <c r="K158" i="1" s="1"/>
  <c r="K17" i="1"/>
  <c r="K159" i="1" s="1"/>
  <c r="K19" i="1"/>
  <c r="K161" i="1" s="1"/>
  <c r="K62" i="1"/>
  <c r="K52" i="1"/>
  <c r="K194" i="1" s="1"/>
  <c r="K46" i="1"/>
  <c r="K188" i="1" s="1"/>
  <c r="K23" i="1"/>
  <c r="K165" i="1" s="1"/>
  <c r="K28" i="1"/>
  <c r="K170" i="1" s="1"/>
  <c r="K33" i="1"/>
  <c r="K175" i="1" s="1"/>
  <c r="K63" i="1"/>
  <c r="K205" i="1" s="1"/>
  <c r="K47" i="1"/>
  <c r="K189" i="1" s="1"/>
  <c r="K31" i="1"/>
  <c r="K173" i="1" s="1"/>
  <c r="K32" i="1"/>
  <c r="K174" i="1" s="1"/>
  <c r="K12" i="1"/>
  <c r="K154" i="1" s="1"/>
  <c r="K34" i="1"/>
  <c r="K176" i="1" s="1"/>
  <c r="K26" i="1"/>
  <c r="K168" i="1" s="1"/>
  <c r="K51" i="1"/>
  <c r="K193" i="1" s="1"/>
  <c r="K29" i="1"/>
  <c r="K171" i="1" s="1"/>
  <c r="K43" i="1"/>
  <c r="K185" i="1" s="1"/>
  <c r="K11" i="1"/>
  <c r="K21" i="1"/>
  <c r="K163" i="1" s="1"/>
  <c r="K54" i="1"/>
  <c r="K196" i="1" s="1"/>
  <c r="K36" i="1"/>
  <c r="K178" i="1" s="1"/>
  <c r="K45" i="1"/>
  <c r="K187" i="1" s="1"/>
  <c r="K20" i="1"/>
  <c r="K162" i="1" s="1"/>
  <c r="K15" i="1"/>
  <c r="K157" i="1" s="1"/>
  <c r="K13" i="1"/>
  <c r="K155" i="1" s="1"/>
  <c r="G48" i="1"/>
  <c r="G190" i="1" s="1"/>
  <c r="G49" i="1"/>
  <c r="G191" i="1" s="1"/>
  <c r="G43" i="1"/>
  <c r="G185" i="1" s="1"/>
  <c r="G38" i="1"/>
  <c r="G180" i="1" s="1"/>
  <c r="G51" i="1"/>
  <c r="G193" i="1" s="1"/>
  <c r="G15" i="1"/>
  <c r="G157" i="1" s="1"/>
  <c r="G46" i="1"/>
  <c r="G188" i="1" s="1"/>
  <c r="G19" i="1"/>
  <c r="G161" i="1" s="1"/>
  <c r="G31" i="1"/>
  <c r="G173" i="1" s="1"/>
  <c r="G63" i="1"/>
  <c r="G205" i="1" s="1"/>
  <c r="G26" i="1"/>
  <c r="G168" i="1" s="1"/>
  <c r="G54" i="1"/>
  <c r="G196" i="1" s="1"/>
  <c r="G23" i="1"/>
  <c r="G165" i="1" s="1"/>
  <c r="G13" i="1"/>
  <c r="G155" i="1" s="1"/>
  <c r="G47" i="1"/>
  <c r="G189" i="1" s="1"/>
  <c r="G41" i="1"/>
  <c r="G183" i="1" s="1"/>
  <c r="G18" i="1"/>
  <c r="G160" i="1" s="1"/>
  <c r="G52" i="1"/>
  <c r="G194" i="1" s="1"/>
  <c r="G17" i="1"/>
  <c r="G159" i="1" s="1"/>
  <c r="G34" i="1"/>
  <c r="G176" i="1" s="1"/>
  <c r="G32" i="1"/>
  <c r="G174" i="1" s="1"/>
  <c r="G12" i="1"/>
  <c r="G154" i="1" s="1"/>
  <c r="G29" i="1"/>
  <c r="G171" i="1" s="1"/>
  <c r="G20" i="1"/>
  <c r="G162" i="1" s="1"/>
  <c r="G33" i="1"/>
  <c r="G175" i="1" s="1"/>
  <c r="G62" i="1"/>
  <c r="G36" i="1"/>
  <c r="G178" i="1" s="1"/>
  <c r="G11" i="1"/>
  <c r="G50" i="1"/>
  <c r="G192" i="1" s="1"/>
  <c r="G21" i="1"/>
  <c r="G163" i="1" s="1"/>
  <c r="G28" i="1"/>
  <c r="G170" i="1" s="1"/>
  <c r="G45" i="1"/>
  <c r="G187" i="1" s="1"/>
  <c r="G24" i="1"/>
  <c r="G166" i="1" s="1"/>
  <c r="G16" i="1"/>
  <c r="G158" i="1" s="1"/>
  <c r="G39" i="1"/>
  <c r="G181" i="1" s="1"/>
  <c r="C46" i="1"/>
  <c r="C188" i="1" s="1"/>
  <c r="C24" i="1"/>
  <c r="C166" i="1" s="1"/>
  <c r="C29" i="1"/>
  <c r="C171" i="1" s="1"/>
  <c r="C31" i="1"/>
  <c r="C173" i="1" s="1"/>
  <c r="C20" i="1"/>
  <c r="C162" i="1" s="1"/>
  <c r="C13" i="1"/>
  <c r="C155" i="1" s="1"/>
  <c r="C28" i="1"/>
  <c r="C170" i="1" s="1"/>
  <c r="C18" i="1"/>
  <c r="C160" i="1" s="1"/>
  <c r="C38" i="1"/>
  <c r="C180" i="1" s="1"/>
  <c r="C39" i="1"/>
  <c r="C181" i="1" s="1"/>
  <c r="C54" i="1"/>
  <c r="C196" i="1" s="1"/>
  <c r="C43" i="1"/>
  <c r="C185" i="1" s="1"/>
  <c r="C34" i="1"/>
  <c r="C176" i="1" s="1"/>
  <c r="C36" i="1"/>
  <c r="C178" i="1" s="1"/>
  <c r="C49" i="1"/>
  <c r="C191" i="1" s="1"/>
  <c r="C16" i="1"/>
  <c r="C158" i="1" s="1"/>
  <c r="C11" i="1"/>
  <c r="C23" i="1"/>
  <c r="C165" i="1" s="1"/>
  <c r="C12" i="1"/>
  <c r="C154" i="1" s="1"/>
  <c r="C48" i="1"/>
  <c r="C190" i="1" s="1"/>
  <c r="C26" i="1"/>
  <c r="C168" i="1" s="1"/>
  <c r="C45" i="1"/>
  <c r="C187" i="1" s="1"/>
  <c r="C50" i="1"/>
  <c r="C192" i="1" s="1"/>
  <c r="C19" i="1"/>
  <c r="C161" i="1" s="1"/>
  <c r="C52" i="1"/>
  <c r="C194" i="1" s="1"/>
  <c r="C32" i="1"/>
  <c r="C174" i="1" s="1"/>
  <c r="C47" i="1"/>
  <c r="C189" i="1" s="1"/>
  <c r="C21" i="1"/>
  <c r="C163" i="1" s="1"/>
  <c r="C15" i="1"/>
  <c r="C157" i="1" s="1"/>
  <c r="C41" i="1"/>
  <c r="C183" i="1" s="1"/>
  <c r="C62" i="1"/>
  <c r="C51" i="1"/>
  <c r="C193" i="1" s="1"/>
  <c r="C33" i="1"/>
  <c r="C175" i="1" s="1"/>
  <c r="C63" i="1"/>
  <c r="C205" i="1" s="1"/>
  <c r="C17" i="1"/>
  <c r="C159" i="1" s="1"/>
  <c r="J48" i="1"/>
  <c r="J190" i="1" s="1"/>
  <c r="J36" i="1"/>
  <c r="J178" i="1" s="1"/>
  <c r="J43" i="1"/>
  <c r="J185" i="1" s="1"/>
  <c r="J28" i="1"/>
  <c r="J170" i="1" s="1"/>
  <c r="J46" i="1"/>
  <c r="J188" i="1" s="1"/>
  <c r="J47" i="1"/>
  <c r="J189" i="1" s="1"/>
  <c r="J26" i="1"/>
  <c r="J168" i="1" s="1"/>
  <c r="J34" i="1"/>
  <c r="J176" i="1" s="1"/>
  <c r="J18" i="1"/>
  <c r="J160" i="1" s="1"/>
  <c r="J31" i="1"/>
  <c r="J173" i="1" s="1"/>
  <c r="J32" i="1"/>
  <c r="J174" i="1" s="1"/>
  <c r="J24" i="1"/>
  <c r="J166" i="1" s="1"/>
  <c r="J51" i="1"/>
  <c r="J193" i="1" s="1"/>
  <c r="J23" i="1"/>
  <c r="J165" i="1" s="1"/>
  <c r="J19" i="1"/>
  <c r="J161" i="1" s="1"/>
  <c r="J13" i="1"/>
  <c r="J155" i="1" s="1"/>
  <c r="J33" i="1"/>
  <c r="J175" i="1" s="1"/>
  <c r="J49" i="1"/>
  <c r="J191" i="1" s="1"/>
  <c r="J38" i="1"/>
  <c r="J180" i="1" s="1"/>
  <c r="J17" i="1"/>
  <c r="J159" i="1" s="1"/>
  <c r="J21" i="1"/>
  <c r="J163" i="1" s="1"/>
  <c r="J45" i="1"/>
  <c r="J187" i="1" s="1"/>
  <c r="J16" i="1"/>
  <c r="J158" i="1" s="1"/>
  <c r="J15" i="1"/>
  <c r="J157" i="1" s="1"/>
  <c r="J62" i="1"/>
  <c r="J39" i="1"/>
  <c r="J181" i="1" s="1"/>
  <c r="J11" i="1"/>
  <c r="J63" i="1"/>
  <c r="J205" i="1" s="1"/>
  <c r="J50" i="1"/>
  <c r="J192" i="1" s="1"/>
  <c r="J20" i="1"/>
  <c r="J162" i="1" s="1"/>
  <c r="J54" i="1"/>
  <c r="J196" i="1" s="1"/>
  <c r="J41" i="1"/>
  <c r="J183" i="1" s="1"/>
  <c r="J52" i="1"/>
  <c r="J194" i="1" s="1"/>
  <c r="J12" i="1"/>
  <c r="J154" i="1" s="1"/>
  <c r="J29" i="1"/>
  <c r="J171" i="1" s="1"/>
  <c r="F47" i="1"/>
  <c r="F189" i="1" s="1"/>
  <c r="F24" i="1"/>
  <c r="F166" i="1" s="1"/>
  <c r="F11" i="1"/>
  <c r="F21" i="1"/>
  <c r="F163" i="1" s="1"/>
  <c r="F32" i="1"/>
  <c r="F174" i="1" s="1"/>
  <c r="F18" i="1"/>
  <c r="F160" i="1" s="1"/>
  <c r="F62" i="1"/>
  <c r="F15" i="1"/>
  <c r="F157" i="1" s="1"/>
  <c r="F54" i="1"/>
  <c r="F196" i="1" s="1"/>
  <c r="F51" i="1"/>
  <c r="F193" i="1" s="1"/>
  <c r="F23" i="1"/>
  <c r="F165" i="1" s="1"/>
  <c r="F39" i="1"/>
  <c r="F181" i="1" s="1"/>
  <c r="F28" i="1"/>
  <c r="F170" i="1" s="1"/>
  <c r="F52" i="1"/>
  <c r="F194" i="1" s="1"/>
  <c r="F26" i="1"/>
  <c r="F168" i="1" s="1"/>
  <c r="F49" i="1"/>
  <c r="F191" i="1" s="1"/>
  <c r="F50" i="1"/>
  <c r="F192" i="1" s="1"/>
  <c r="F38" i="1"/>
  <c r="F180" i="1" s="1"/>
  <c r="F46" i="1"/>
  <c r="F188" i="1" s="1"/>
  <c r="F36" i="1"/>
  <c r="F178" i="1" s="1"/>
  <c r="F34" i="1"/>
  <c r="F176" i="1" s="1"/>
  <c r="F41" i="1"/>
  <c r="F183" i="1" s="1"/>
  <c r="F31" i="1"/>
  <c r="F173" i="1" s="1"/>
  <c r="F63" i="1"/>
  <c r="F205" i="1" s="1"/>
  <c r="F43" i="1"/>
  <c r="F185" i="1" s="1"/>
  <c r="F20" i="1"/>
  <c r="F162" i="1" s="1"/>
  <c r="F17" i="1"/>
  <c r="F159" i="1" s="1"/>
  <c r="F19" i="1"/>
  <c r="F161" i="1" s="1"/>
  <c r="F48" i="1"/>
  <c r="F190" i="1" s="1"/>
  <c r="F29" i="1"/>
  <c r="F171" i="1" s="1"/>
  <c r="F45" i="1"/>
  <c r="F187" i="1" s="1"/>
  <c r="F13" i="1"/>
  <c r="F155" i="1" s="1"/>
  <c r="F16" i="1"/>
  <c r="F158" i="1" s="1"/>
  <c r="F33" i="1"/>
  <c r="F175" i="1" s="1"/>
  <c r="F12" i="1"/>
  <c r="F154" i="1" s="1"/>
  <c r="B43" i="1"/>
  <c r="B185" i="1" s="1"/>
  <c r="B54" i="1"/>
  <c r="B196" i="1" s="1"/>
  <c r="B46" i="1"/>
  <c r="B188" i="1" s="1"/>
  <c r="B50" i="1"/>
  <c r="B192" i="1" s="1"/>
  <c r="B34" i="1"/>
  <c r="B176" i="1" s="1"/>
  <c r="B13" i="1"/>
  <c r="B155" i="1" s="1"/>
  <c r="B28" i="1"/>
  <c r="B170" i="1" s="1"/>
  <c r="B19" i="1"/>
  <c r="B161" i="1" s="1"/>
  <c r="B39" i="1"/>
  <c r="B181" i="1" s="1"/>
  <c r="B31" i="1"/>
  <c r="B173" i="1" s="1"/>
  <c r="B48" i="1"/>
  <c r="B190" i="1" s="1"/>
  <c r="B41" i="1"/>
  <c r="B183" i="1" s="1"/>
  <c r="B21" i="1"/>
  <c r="B163" i="1" s="1"/>
  <c r="B11" i="1"/>
  <c r="B23" i="1"/>
  <c r="B165" i="1" s="1"/>
  <c r="B18" i="1"/>
  <c r="B160" i="1" s="1"/>
  <c r="B26" i="1"/>
  <c r="B168" i="1" s="1"/>
  <c r="B51" i="1"/>
  <c r="B193" i="1" s="1"/>
  <c r="B49" i="1"/>
  <c r="B191" i="1" s="1"/>
  <c r="B36" i="1"/>
  <c r="B178" i="1" s="1"/>
  <c r="B15" i="1"/>
  <c r="B157" i="1" s="1"/>
  <c r="B63" i="1"/>
  <c r="B205" i="1" s="1"/>
  <c r="B24" i="1"/>
  <c r="B166" i="1" s="1"/>
  <c r="B29" i="1"/>
  <c r="B171" i="1" s="1"/>
  <c r="B38" i="1"/>
  <c r="B180" i="1" s="1"/>
  <c r="B32" i="1"/>
  <c r="B174" i="1" s="1"/>
  <c r="B12" i="1"/>
  <c r="B154" i="1" s="1"/>
  <c r="B52" i="1"/>
  <c r="B194" i="1" s="1"/>
  <c r="B17" i="1"/>
  <c r="B159" i="1" s="1"/>
  <c r="B45" i="1"/>
  <c r="B187" i="1" s="1"/>
  <c r="B33" i="1"/>
  <c r="B175" i="1" s="1"/>
  <c r="B20" i="1"/>
  <c r="B162" i="1" s="1"/>
  <c r="B16" i="1"/>
  <c r="B158" i="1" s="1"/>
  <c r="B62" i="1"/>
  <c r="B47" i="1"/>
  <c r="B189" i="1" s="1"/>
  <c r="M46" i="1"/>
  <c r="M188" i="1" s="1"/>
  <c r="M52" i="1"/>
  <c r="M194" i="1" s="1"/>
  <c r="M20" i="1"/>
  <c r="M162" i="1" s="1"/>
  <c r="M45" i="1"/>
  <c r="M187" i="1" s="1"/>
  <c r="M29" i="1"/>
  <c r="M171" i="1" s="1"/>
  <c r="M38" i="1"/>
  <c r="M180" i="1" s="1"/>
  <c r="M31" i="1"/>
  <c r="M173" i="1" s="1"/>
  <c r="M36" i="1"/>
  <c r="M178" i="1" s="1"/>
  <c r="M63" i="1"/>
  <c r="M205" i="1" s="1"/>
  <c r="M47" i="1"/>
  <c r="M189" i="1" s="1"/>
  <c r="M49" i="1"/>
  <c r="M191" i="1" s="1"/>
  <c r="M26" i="1"/>
  <c r="M168" i="1" s="1"/>
  <c r="M19" i="1"/>
  <c r="M161" i="1" s="1"/>
  <c r="M34" i="1"/>
  <c r="M176" i="1" s="1"/>
  <c r="M43" i="1"/>
  <c r="M185" i="1" s="1"/>
  <c r="M51" i="1"/>
  <c r="M193" i="1" s="1"/>
  <c r="M18" i="1"/>
  <c r="M160" i="1" s="1"/>
  <c r="M11" i="1"/>
  <c r="M54" i="1"/>
  <c r="M196" i="1" s="1"/>
  <c r="M39" i="1"/>
  <c r="M181" i="1" s="1"/>
  <c r="M24" i="1"/>
  <c r="M166" i="1" s="1"/>
  <c r="M23" i="1"/>
  <c r="M165" i="1" s="1"/>
  <c r="M13" i="1"/>
  <c r="M155" i="1" s="1"/>
  <c r="M21" i="1"/>
  <c r="M163" i="1" s="1"/>
  <c r="M62" i="1"/>
  <c r="M16" i="1"/>
  <c r="M158" i="1" s="1"/>
  <c r="M12" i="1"/>
  <c r="M154" i="1" s="1"/>
  <c r="M15" i="1"/>
  <c r="M157" i="1" s="1"/>
  <c r="M50" i="1"/>
  <c r="M192" i="1" s="1"/>
  <c r="M48" i="1"/>
  <c r="M190" i="1" s="1"/>
  <c r="M33" i="1"/>
  <c r="M175" i="1" s="1"/>
  <c r="M28" i="1"/>
  <c r="M170" i="1" s="1"/>
  <c r="M32" i="1"/>
  <c r="M174" i="1" s="1"/>
  <c r="M41" i="1"/>
  <c r="M183" i="1" s="1"/>
  <c r="M17" i="1"/>
  <c r="M159" i="1" s="1"/>
  <c r="I39" i="1"/>
  <c r="I181" i="1" s="1"/>
  <c r="I24" i="1"/>
  <c r="I166" i="1" s="1"/>
  <c r="I63" i="1"/>
  <c r="I205" i="1" s="1"/>
  <c r="I18" i="1"/>
  <c r="I160" i="1" s="1"/>
  <c r="I36" i="1"/>
  <c r="I178" i="1" s="1"/>
  <c r="I28" i="1"/>
  <c r="I170" i="1" s="1"/>
  <c r="I19" i="1"/>
  <c r="I161" i="1" s="1"/>
  <c r="I62" i="1"/>
  <c r="I50" i="1"/>
  <c r="I192" i="1" s="1"/>
  <c r="I45" i="1"/>
  <c r="I187" i="1" s="1"/>
  <c r="I15" i="1"/>
  <c r="I157" i="1" s="1"/>
  <c r="I34" i="1"/>
  <c r="I176" i="1" s="1"/>
  <c r="I21" i="1"/>
  <c r="I163" i="1" s="1"/>
  <c r="I54" i="1"/>
  <c r="I196" i="1" s="1"/>
  <c r="I49" i="1"/>
  <c r="I191" i="1" s="1"/>
  <c r="I46" i="1"/>
  <c r="I188" i="1" s="1"/>
  <c r="I29" i="1"/>
  <c r="I171" i="1" s="1"/>
  <c r="I48" i="1"/>
  <c r="I190" i="1" s="1"/>
  <c r="I52" i="1"/>
  <c r="I194" i="1" s="1"/>
  <c r="I12" i="1"/>
  <c r="I154" i="1" s="1"/>
  <c r="I43" i="1"/>
  <c r="I185" i="1" s="1"/>
  <c r="I16" i="1"/>
  <c r="I158" i="1" s="1"/>
  <c r="I20" i="1"/>
  <c r="I162" i="1" s="1"/>
  <c r="I41" i="1"/>
  <c r="I183" i="1" s="1"/>
  <c r="I38" i="1"/>
  <c r="I180" i="1" s="1"/>
  <c r="I32" i="1"/>
  <c r="I174" i="1" s="1"/>
  <c r="I31" i="1"/>
  <c r="I173" i="1" s="1"/>
  <c r="I47" i="1"/>
  <c r="I189" i="1" s="1"/>
  <c r="I51" i="1"/>
  <c r="I193" i="1" s="1"/>
  <c r="I23" i="1"/>
  <c r="I165" i="1" s="1"/>
  <c r="I17" i="1"/>
  <c r="I159" i="1" s="1"/>
  <c r="I13" i="1"/>
  <c r="I155" i="1" s="1"/>
  <c r="I26" i="1"/>
  <c r="I168" i="1" s="1"/>
  <c r="I33" i="1"/>
  <c r="I175" i="1" s="1"/>
  <c r="I11" i="1"/>
  <c r="E23" i="1"/>
  <c r="E165" i="1" s="1"/>
  <c r="E48" i="1"/>
  <c r="E190" i="1" s="1"/>
  <c r="E54" i="1"/>
  <c r="E196" i="1" s="1"/>
  <c r="E15" i="1"/>
  <c r="E157" i="1" s="1"/>
  <c r="E52" i="1"/>
  <c r="E194" i="1" s="1"/>
  <c r="E45" i="1"/>
  <c r="E187" i="1" s="1"/>
  <c r="E39" i="1"/>
  <c r="E181" i="1" s="1"/>
  <c r="E26" i="1"/>
  <c r="E168" i="1" s="1"/>
  <c r="E62" i="1"/>
  <c r="E31" i="1"/>
  <c r="E173" i="1" s="1"/>
  <c r="E11" i="1"/>
  <c r="E47" i="1"/>
  <c r="E189" i="1" s="1"/>
  <c r="E29" i="1"/>
  <c r="E171" i="1" s="1"/>
  <c r="E51" i="1"/>
  <c r="E193" i="1" s="1"/>
  <c r="E43" i="1"/>
  <c r="E185" i="1" s="1"/>
  <c r="E17" i="1"/>
  <c r="E159" i="1" s="1"/>
  <c r="E13" i="1"/>
  <c r="E155" i="1" s="1"/>
  <c r="E36" i="1"/>
  <c r="E178" i="1" s="1"/>
  <c r="E24" i="1"/>
  <c r="E166" i="1" s="1"/>
  <c r="E63" i="1"/>
  <c r="E205" i="1" s="1"/>
  <c r="E20" i="1"/>
  <c r="E162" i="1" s="1"/>
  <c r="E12" i="1"/>
  <c r="E154" i="1" s="1"/>
  <c r="E49" i="1"/>
  <c r="E191" i="1" s="1"/>
  <c r="E32" i="1"/>
  <c r="E174" i="1" s="1"/>
  <c r="E16" i="1"/>
  <c r="E158" i="1" s="1"/>
  <c r="E19" i="1"/>
  <c r="E161" i="1" s="1"/>
  <c r="E34" i="1"/>
  <c r="E176" i="1" s="1"/>
  <c r="E50" i="1"/>
  <c r="E192" i="1" s="1"/>
  <c r="E28" i="1"/>
  <c r="E170" i="1" s="1"/>
  <c r="E46" i="1"/>
  <c r="E188" i="1" s="1"/>
  <c r="E38" i="1"/>
  <c r="E180" i="1" s="1"/>
  <c r="E18" i="1"/>
  <c r="E160" i="1" s="1"/>
  <c r="E41" i="1"/>
  <c r="E183" i="1" s="1"/>
  <c r="E21" i="1"/>
  <c r="E163" i="1" s="1"/>
  <c r="E33" i="1"/>
  <c r="E175" i="1" s="1"/>
  <c r="L39" i="1"/>
  <c r="L181" i="1" s="1"/>
  <c r="L21" i="1"/>
  <c r="L163" i="1" s="1"/>
  <c r="L62" i="1"/>
  <c r="L33" i="1"/>
  <c r="L175" i="1" s="1"/>
  <c r="L50" i="1"/>
  <c r="L192" i="1" s="1"/>
  <c r="L46" i="1"/>
  <c r="L188" i="1" s="1"/>
  <c r="L19" i="1"/>
  <c r="L161" i="1" s="1"/>
  <c r="L41" i="1"/>
  <c r="L183" i="1" s="1"/>
  <c r="L12" i="1"/>
  <c r="L154" i="1" s="1"/>
  <c r="L54" i="1"/>
  <c r="L196" i="1" s="1"/>
  <c r="L49" i="1"/>
  <c r="L191" i="1" s="1"/>
  <c r="L48" i="1"/>
  <c r="L190" i="1" s="1"/>
  <c r="L17" i="1"/>
  <c r="L159" i="1" s="1"/>
  <c r="L32" i="1"/>
  <c r="L174" i="1" s="1"/>
  <c r="L26" i="1"/>
  <c r="L168" i="1" s="1"/>
  <c r="L15" i="1"/>
  <c r="L157" i="1" s="1"/>
  <c r="L52" i="1"/>
  <c r="L194" i="1" s="1"/>
  <c r="L36" i="1"/>
  <c r="L178" i="1" s="1"/>
  <c r="L51" i="1"/>
  <c r="L193" i="1" s="1"/>
  <c r="L20" i="1"/>
  <c r="L162" i="1" s="1"/>
  <c r="L13" i="1"/>
  <c r="L155" i="1" s="1"/>
  <c r="L16" i="1"/>
  <c r="L158" i="1" s="1"/>
  <c r="L63" i="1"/>
  <c r="L205" i="1" s="1"/>
  <c r="L45" i="1"/>
  <c r="L187" i="1" s="1"/>
  <c r="L29" i="1"/>
  <c r="L171" i="1" s="1"/>
  <c r="L28" i="1"/>
  <c r="L170" i="1" s="1"/>
  <c r="L31" i="1"/>
  <c r="L173" i="1" s="1"/>
  <c r="L23" i="1"/>
  <c r="L165" i="1" s="1"/>
  <c r="L18" i="1"/>
  <c r="L160" i="1" s="1"/>
  <c r="L24" i="1"/>
  <c r="L166" i="1" s="1"/>
  <c r="L43" i="1"/>
  <c r="L185" i="1" s="1"/>
  <c r="L38" i="1"/>
  <c r="L180" i="1" s="1"/>
  <c r="L47" i="1"/>
  <c r="L189" i="1" s="1"/>
  <c r="L34" i="1"/>
  <c r="L176" i="1" s="1"/>
  <c r="L11" i="1"/>
  <c r="H41" i="1"/>
  <c r="H183" i="1" s="1"/>
  <c r="H23" i="1"/>
  <c r="H165" i="1" s="1"/>
  <c r="H36" i="1"/>
  <c r="H178" i="1" s="1"/>
  <c r="H18" i="1"/>
  <c r="H160" i="1" s="1"/>
  <c r="H51" i="1"/>
  <c r="H193" i="1" s="1"/>
  <c r="H29" i="1"/>
  <c r="H171" i="1" s="1"/>
  <c r="H21" i="1"/>
  <c r="H163" i="1" s="1"/>
  <c r="H62" i="1"/>
  <c r="H48" i="1"/>
  <c r="H190" i="1" s="1"/>
  <c r="H39" i="1"/>
  <c r="H181" i="1" s="1"/>
  <c r="H34" i="1"/>
  <c r="H176" i="1" s="1"/>
  <c r="H63" i="1"/>
  <c r="H205" i="1" s="1"/>
  <c r="H31" i="1"/>
  <c r="H173" i="1" s="1"/>
  <c r="H52" i="1"/>
  <c r="H194" i="1" s="1"/>
  <c r="H47" i="1"/>
  <c r="H189" i="1" s="1"/>
  <c r="H13" i="1"/>
  <c r="H155" i="1" s="1"/>
  <c r="H50" i="1"/>
  <c r="H192" i="1" s="1"/>
  <c r="H12" i="1"/>
  <c r="H154" i="1" s="1"/>
  <c r="H38" i="1"/>
  <c r="H180" i="1" s="1"/>
  <c r="H33" i="1"/>
  <c r="H175" i="1" s="1"/>
  <c r="H24" i="1"/>
  <c r="H166" i="1" s="1"/>
  <c r="H49" i="1"/>
  <c r="H191" i="1" s="1"/>
  <c r="H17" i="1"/>
  <c r="H159" i="1" s="1"/>
  <c r="H16" i="1"/>
  <c r="H158" i="1" s="1"/>
  <c r="H43" i="1"/>
  <c r="H185" i="1" s="1"/>
  <c r="H11" i="1"/>
  <c r="H28" i="1"/>
  <c r="H170" i="1" s="1"/>
  <c r="H32" i="1"/>
  <c r="H174" i="1" s="1"/>
  <c r="H15" i="1"/>
  <c r="H157" i="1" s="1"/>
  <c r="H46" i="1"/>
  <c r="H188" i="1" s="1"/>
  <c r="H54" i="1"/>
  <c r="H196" i="1" s="1"/>
  <c r="H26" i="1"/>
  <c r="H168" i="1" s="1"/>
  <c r="H19" i="1"/>
  <c r="H161" i="1" s="1"/>
  <c r="H20" i="1"/>
  <c r="H162" i="1" s="1"/>
  <c r="H45" i="1"/>
  <c r="H187" i="1" s="1"/>
  <c r="D62" i="1"/>
  <c r="D43" i="1"/>
  <c r="D185" i="1" s="1"/>
  <c r="D50" i="1"/>
  <c r="D192" i="1" s="1"/>
  <c r="D31" i="1"/>
  <c r="D173" i="1" s="1"/>
  <c r="D39" i="1"/>
  <c r="D181" i="1" s="1"/>
  <c r="D48" i="1"/>
  <c r="D190" i="1" s="1"/>
  <c r="D45" i="1"/>
  <c r="D187" i="1" s="1"/>
  <c r="D20" i="1"/>
  <c r="D162" i="1" s="1"/>
  <c r="D36" i="1"/>
  <c r="D178" i="1" s="1"/>
  <c r="D33" i="1"/>
  <c r="D175" i="1" s="1"/>
  <c r="D17" i="1"/>
  <c r="D159" i="1" s="1"/>
  <c r="D28" i="1"/>
  <c r="D170" i="1" s="1"/>
  <c r="D16" i="1"/>
  <c r="D158" i="1" s="1"/>
  <c r="D32" i="1"/>
  <c r="D174" i="1" s="1"/>
  <c r="D26" i="1"/>
  <c r="D168" i="1" s="1"/>
  <c r="D41" i="1"/>
  <c r="D183" i="1" s="1"/>
  <c r="D46" i="1"/>
  <c r="D188" i="1" s="1"/>
  <c r="D15" i="1"/>
  <c r="D157" i="1" s="1"/>
  <c r="D23" i="1"/>
  <c r="D165" i="1" s="1"/>
  <c r="D18" i="1"/>
  <c r="D160" i="1" s="1"/>
  <c r="D63" i="1"/>
  <c r="D205" i="1" s="1"/>
  <c r="D12" i="1"/>
  <c r="D154" i="1" s="1"/>
  <c r="D54" i="1"/>
  <c r="D196" i="1" s="1"/>
  <c r="D38" i="1"/>
  <c r="D180" i="1" s="1"/>
  <c r="D13" i="1"/>
  <c r="D155" i="1" s="1"/>
  <c r="D34" i="1"/>
  <c r="D176" i="1" s="1"/>
  <c r="D52" i="1"/>
  <c r="D194" i="1" s="1"/>
  <c r="D49" i="1"/>
  <c r="D191" i="1" s="1"/>
  <c r="D29" i="1"/>
  <c r="D171" i="1" s="1"/>
  <c r="D19" i="1"/>
  <c r="D161" i="1" s="1"/>
  <c r="D47" i="1"/>
  <c r="D189" i="1" s="1"/>
  <c r="D24" i="1"/>
  <c r="D166" i="1" s="1"/>
  <c r="D11" i="1"/>
  <c r="D51" i="1"/>
  <c r="D193" i="1" s="1"/>
  <c r="D21" i="1"/>
  <c r="D163" i="1" s="1"/>
  <c r="H10" i="1" l="1"/>
  <c r="H56" i="1"/>
  <c r="H153" i="1"/>
  <c r="I153" i="1"/>
  <c r="I56" i="1"/>
  <c r="I10" i="1"/>
  <c r="M153" i="1"/>
  <c r="M56" i="1"/>
  <c r="M10" i="1"/>
  <c r="J10" i="1"/>
  <c r="J56" i="1"/>
  <c r="J153" i="1"/>
  <c r="K10" i="1"/>
  <c r="K153" i="1"/>
  <c r="K56" i="1"/>
  <c r="K60" i="1"/>
  <c r="K204" i="1"/>
  <c r="K202" i="1" s="1"/>
  <c r="E10" i="1"/>
  <c r="E56" i="1"/>
  <c r="E153" i="1"/>
  <c r="M60" i="1"/>
  <c r="M204" i="1"/>
  <c r="M202" i="1" s="1"/>
  <c r="F204" i="1"/>
  <c r="F202" i="1" s="1"/>
  <c r="F60" i="1"/>
  <c r="F10" i="1"/>
  <c r="F153" i="1"/>
  <c r="F56" i="1"/>
  <c r="C10" i="1"/>
  <c r="C153" i="1"/>
  <c r="C56" i="1"/>
  <c r="G10" i="1"/>
  <c r="G153" i="1"/>
  <c r="G56" i="1"/>
  <c r="D56" i="1"/>
  <c r="D153" i="1"/>
  <c r="D10" i="1"/>
  <c r="D60" i="1"/>
  <c r="D204" i="1"/>
  <c r="D202" i="1" s="1"/>
  <c r="H204" i="1"/>
  <c r="H202" i="1" s="1"/>
  <c r="H60" i="1"/>
  <c r="L10" i="1"/>
  <c r="L56" i="1"/>
  <c r="L153" i="1"/>
  <c r="L60" i="1"/>
  <c r="L204" i="1"/>
  <c r="L202" i="1" s="1"/>
  <c r="J204" i="1"/>
  <c r="J202" i="1" s="1"/>
  <c r="J60" i="1"/>
  <c r="E204" i="1"/>
  <c r="E202" i="1" s="1"/>
  <c r="E60" i="1"/>
  <c r="I60" i="1"/>
  <c r="I204" i="1"/>
  <c r="I202" i="1" s="1"/>
  <c r="B60" i="1"/>
  <c r="B204" i="1"/>
  <c r="B202" i="1" s="1"/>
  <c r="B56" i="1"/>
  <c r="B153" i="1"/>
  <c r="B10" i="1"/>
  <c r="C204" i="1"/>
  <c r="C202" i="1" s="1"/>
  <c r="C60" i="1"/>
  <c r="G204" i="1"/>
  <c r="G202" i="1" s="1"/>
  <c r="G60" i="1"/>
  <c r="B58" i="1" l="1"/>
  <c r="B57" i="1"/>
  <c r="D58" i="1"/>
  <c r="D57" i="1"/>
  <c r="C58" i="1"/>
  <c r="C57" i="1"/>
  <c r="E198" i="1"/>
  <c r="E152" i="1"/>
  <c r="J198" i="1"/>
  <c r="J152" i="1"/>
  <c r="I198" i="1"/>
  <c r="I152" i="1"/>
  <c r="B198" i="1"/>
  <c r="B152" i="1"/>
  <c r="L198" i="1"/>
  <c r="L152" i="1"/>
  <c r="D198" i="1"/>
  <c r="D152" i="1"/>
  <c r="G57" i="1"/>
  <c r="G58" i="1"/>
  <c r="M198" i="1"/>
  <c r="M152" i="1"/>
  <c r="H198" i="1"/>
  <c r="H152" i="1"/>
  <c r="G198" i="1"/>
  <c r="G152" i="1"/>
  <c r="F198" i="1"/>
  <c r="F152" i="1"/>
  <c r="E57" i="1"/>
  <c r="E58" i="1"/>
  <c r="K198" i="1"/>
  <c r="K152" i="1"/>
  <c r="J58" i="1"/>
  <c r="J57" i="1"/>
  <c r="I58" i="1"/>
  <c r="I57" i="1"/>
  <c r="L57" i="1"/>
  <c r="L58" i="1"/>
  <c r="C198" i="1"/>
  <c r="C152" i="1"/>
  <c r="F58" i="1"/>
  <c r="F57" i="1"/>
  <c r="K58" i="1"/>
  <c r="K57" i="1"/>
  <c r="M58" i="1"/>
  <c r="M57" i="1"/>
  <c r="H57" i="1"/>
  <c r="H58" i="1"/>
  <c r="I199" i="1" l="1"/>
  <c r="I200" i="1"/>
  <c r="G200" i="1"/>
  <c r="G199" i="1"/>
  <c r="M199" i="1"/>
  <c r="M200" i="1"/>
  <c r="D200" i="1"/>
  <c r="D199" i="1"/>
  <c r="B200" i="1"/>
  <c r="B199" i="1"/>
  <c r="J199" i="1"/>
  <c r="J200" i="1"/>
  <c r="E199" i="1"/>
  <c r="E200" i="1"/>
  <c r="C200" i="1"/>
  <c r="C199" i="1"/>
  <c r="K199" i="1"/>
  <c r="K200" i="1"/>
  <c r="F199" i="1"/>
  <c r="F200" i="1"/>
  <c r="H200" i="1"/>
  <c r="H199" i="1"/>
  <c r="L200" i="1"/>
  <c r="L199" i="1"/>
</calcChain>
</file>

<file path=xl/sharedStrings.xml><?xml version="1.0" encoding="utf-8"?>
<sst xmlns="http://schemas.openxmlformats.org/spreadsheetml/2006/main" count="214" uniqueCount="72">
  <si>
    <t>Exchange rates (EC$ per TT$)</t>
  </si>
  <si>
    <t>TRINIDAD AND TOBAGO</t>
  </si>
  <si>
    <t>Summary of Central Government Operations</t>
  </si>
  <si>
    <t>Millions of Eastern Caribbean dollars (EC$ Mn.)</t>
  </si>
  <si>
    <t>ACCOUNTS</t>
  </si>
  <si>
    <t>TOTAL REVENUE AND GRANTS (1+2+3)</t>
  </si>
  <si>
    <t>1. Current Revenue</t>
  </si>
  <si>
    <t>Excise Duties</t>
  </si>
  <si>
    <t>Other</t>
  </si>
  <si>
    <t>Tax Revenue</t>
  </si>
  <si>
    <t>Taxes on Income</t>
  </si>
  <si>
    <t>Companies</t>
  </si>
  <si>
    <t>Individuals</t>
  </si>
  <si>
    <t>Health Surcharge</t>
  </si>
  <si>
    <t>Taxes on Property</t>
  </si>
  <si>
    <t>Taxes on  Goods and Services</t>
  </si>
  <si>
    <t>Motor Vehicles</t>
  </si>
  <si>
    <t>Value Added Tax</t>
  </si>
  <si>
    <t>Taxes on International Trade</t>
  </si>
  <si>
    <t>Import Duties</t>
  </si>
  <si>
    <t>Non-Tax Revenue</t>
  </si>
  <si>
    <t>2. Capital Revenue</t>
  </si>
  <si>
    <t>3. Grants</t>
  </si>
  <si>
    <t>4. Recurrent Expenditure</t>
  </si>
  <si>
    <t>Wages and Salaries</t>
  </si>
  <si>
    <t>Goods and Services</t>
  </si>
  <si>
    <t>Transfers &amp; Subsidies</t>
  </si>
  <si>
    <t>Interest</t>
  </si>
  <si>
    <t>External</t>
  </si>
  <si>
    <t>Domestic</t>
  </si>
  <si>
    <t>CURRENT ACCOUNT BALANCE (1-4)</t>
  </si>
  <si>
    <t>PRIMARY BALANCE</t>
  </si>
  <si>
    <t>OVERALL BALANCE</t>
  </si>
  <si>
    <t>FINANCING</t>
  </si>
  <si>
    <t xml:space="preserve">    External (Net)</t>
  </si>
  <si>
    <t xml:space="preserve">    Domestic Financing (Net)</t>
  </si>
  <si>
    <t>Notes:</t>
  </si>
  <si>
    <t>Data relate to government fiscal years which run from 1 October to 30 September.</t>
  </si>
  <si>
    <t>Figures may not add up due to rounding</t>
  </si>
  <si>
    <t>Millions of Trinidad and Tobago dollars</t>
  </si>
  <si>
    <t>…</t>
  </si>
  <si>
    <t>Source:</t>
  </si>
  <si>
    <t>Millions of United States dollars</t>
  </si>
  <si>
    <t>2. Capital Revenue/Capital Receipts)</t>
  </si>
  <si>
    <t>2012/13</t>
  </si>
  <si>
    <t>2013/14</t>
  </si>
  <si>
    <t>2014/15</t>
  </si>
  <si>
    <t>2015/16</t>
  </si>
  <si>
    <t>2016/17</t>
  </si>
  <si>
    <t>2017/18</t>
  </si>
  <si>
    <r>
      <t xml:space="preserve">2018/19 </t>
    </r>
    <r>
      <rPr>
        <b/>
        <vertAlign val="superscript"/>
        <sz val="10"/>
        <rFont val="Arial MT"/>
      </rPr>
      <t>R</t>
    </r>
  </si>
  <si>
    <r>
      <t xml:space="preserve">2023/24 </t>
    </r>
    <r>
      <rPr>
        <b/>
        <vertAlign val="superscript"/>
        <sz val="10"/>
        <rFont val="Arial MT"/>
      </rPr>
      <t>P</t>
    </r>
  </si>
  <si>
    <t>Taxes on Income and profits</t>
  </si>
  <si>
    <t>of which:</t>
  </si>
  <si>
    <t>Oil</t>
  </si>
  <si>
    <t>Withholding Taxes</t>
  </si>
  <si>
    <t>Business Levy</t>
  </si>
  <si>
    <t>Unemployment Fund</t>
  </si>
  <si>
    <t>Green Fund</t>
  </si>
  <si>
    <t>Land and buildings</t>
  </si>
  <si>
    <t>Motor Vehicle Taxes and Duties</t>
  </si>
  <si>
    <t>Departure Tax</t>
  </si>
  <si>
    <t>Stamp Duties</t>
  </si>
  <si>
    <t>TOTAL EXPENDITURE (4+5)</t>
  </si>
  <si>
    <t>5. Capital Expenditure</t>
  </si>
  <si>
    <t>R  means Revised</t>
  </si>
  <si>
    <t>P  means Provisional</t>
  </si>
  <si>
    <t>Various Review of the Economy reports by the Ministry of Finance (https://www.finance.gov.tt/publications/national-budget/review-of-the-economy/)</t>
  </si>
  <si>
    <r>
      <t xml:space="preserve">2019/20 </t>
    </r>
    <r>
      <rPr>
        <b/>
        <vertAlign val="superscript"/>
        <sz val="10"/>
        <rFont val="Arial MT"/>
      </rPr>
      <t>R</t>
    </r>
  </si>
  <si>
    <r>
      <t xml:space="preserve">2020/21 </t>
    </r>
    <r>
      <rPr>
        <b/>
        <vertAlign val="superscript"/>
        <sz val="10"/>
        <rFont val="Arial MT"/>
      </rPr>
      <t>R</t>
    </r>
  </si>
  <si>
    <r>
      <t xml:space="preserve">2021/22 </t>
    </r>
    <r>
      <rPr>
        <b/>
        <vertAlign val="superscript"/>
        <sz val="10"/>
        <rFont val="Arial MT"/>
      </rPr>
      <t>R</t>
    </r>
  </si>
  <si>
    <r>
      <t xml:space="preserve">2022/23 </t>
    </r>
    <r>
      <rPr>
        <b/>
        <vertAlign val="superscript"/>
        <sz val="10"/>
        <rFont val="Arial MT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</si>
</sst>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0.0"/>
    <numFmt numFmtId="166" formatCode="_(* #,##0.0_);_(* \(#,##0.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sz val="10"/>
      <name val="Arial MT"/>
    </font>
    <font>
      <b/>
      <sz val="10"/>
      <color theme="1"/>
      <name val="Arial"/>
      <family val="2"/>
    </font>
    <font>
      <b/>
      <sz val="10"/>
      <name val="Arial MT"/>
    </font>
    <font>
      <b/>
      <i/>
      <sz val="10"/>
      <name val="Arial MT"/>
    </font>
    <font>
      <i/>
      <sz val="10"/>
      <name val="Arial MT"/>
    </font>
    <font>
      <i/>
      <sz val="10"/>
      <color rgb="FFFF0000"/>
      <name val="Arial MT"/>
    </font>
    <font>
      <b/>
      <vertAlign val="superscript"/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3" fillId="0" borderId="0" xfId="2" applyFont="1"/>
    <xf numFmtId="164" fontId="3" fillId="0" borderId="0" xfId="2" applyNumberFormat="1" applyFont="1"/>
    <xf numFmtId="14" fontId="4" fillId="0" borderId="0" xfId="0" applyNumberFormat="1" applyFont="1" applyFill="1" applyAlignment="1">
      <alignment horizontal="left"/>
    </xf>
    <xf numFmtId="0" fontId="3" fillId="0" borderId="0" xfId="2" applyFont="1" applyBorder="1"/>
    <xf numFmtId="165" fontId="3" fillId="0" borderId="0" xfId="2" applyNumberFormat="1" applyFont="1" applyBorder="1"/>
    <xf numFmtId="14" fontId="4" fillId="0" borderId="0" xfId="0" applyNumberFormat="1" applyFont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3" fillId="0" borderId="2" xfId="2" applyFont="1" applyBorder="1"/>
    <xf numFmtId="165" fontId="3" fillId="0" borderId="2" xfId="2" applyNumberFormat="1" applyFont="1" applyBorder="1"/>
    <xf numFmtId="0" fontId="5" fillId="0" borderId="0" xfId="2" applyFont="1" applyBorder="1"/>
    <xf numFmtId="166" fontId="5" fillId="0" borderId="0" xfId="2" applyNumberFormat="1" applyFont="1" applyBorder="1" applyAlignment="1">
      <alignment horizontal="right"/>
    </xf>
    <xf numFmtId="0" fontId="5" fillId="0" borderId="0" xfId="2" applyFont="1" applyBorder="1" applyAlignment="1">
      <alignment horizontal="left" indent="1"/>
    </xf>
    <xf numFmtId="166" fontId="5" fillId="0" borderId="0" xfId="2" applyNumberFormat="1" applyFont="1" applyBorder="1"/>
    <xf numFmtId="166" fontId="7" fillId="0" borderId="0" xfId="2" applyNumberFormat="1" applyFont="1" applyBorder="1"/>
    <xf numFmtId="0" fontId="3" fillId="0" borderId="0" xfId="2" applyFont="1" applyBorder="1" applyAlignment="1">
      <alignment horizontal="left" indent="6"/>
    </xf>
    <xf numFmtId="166" fontId="3" fillId="0" borderId="0" xfId="2" applyNumberFormat="1" applyFont="1" applyBorder="1"/>
    <xf numFmtId="166" fontId="3" fillId="0" borderId="0" xfId="2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horizontal="left" indent="8"/>
    </xf>
    <xf numFmtId="0" fontId="3" fillId="0" borderId="0" xfId="2" applyFont="1" applyBorder="1" applyAlignment="1">
      <alignment horizontal="left" indent="10"/>
    </xf>
    <xf numFmtId="166" fontId="7" fillId="0" borderId="0" xfId="2" applyNumberFormat="1" applyFont="1" applyBorder="1" applyAlignment="1">
      <alignment horizontal="right"/>
    </xf>
    <xf numFmtId="166" fontId="8" fillId="0" borderId="0" xfId="2" applyNumberFormat="1" applyFont="1" applyBorder="1"/>
    <xf numFmtId="0" fontId="3" fillId="0" borderId="0" xfId="2" applyFont="1" applyBorder="1" applyAlignment="1">
      <alignment horizontal="left" indent="1"/>
    </xf>
    <xf numFmtId="166" fontId="5" fillId="0" borderId="0" xfId="1" applyNumberFormat="1" applyFont="1" applyBorder="1" applyAlignment="1">
      <alignment horizontal="right"/>
    </xf>
    <xf numFmtId="166" fontId="6" fillId="0" borderId="0" xfId="2" applyNumberFormat="1" applyFont="1" applyBorder="1" applyAlignment="1">
      <alignment horizontal="right"/>
    </xf>
    <xf numFmtId="0" fontId="3" fillId="0" borderId="0" xfId="2" applyFont="1" applyBorder="1" applyAlignment="1">
      <alignment horizontal="left" indent="4"/>
    </xf>
    <xf numFmtId="166" fontId="5" fillId="0" borderId="0" xfId="2" applyNumberFormat="1" applyFont="1" applyFill="1" applyBorder="1" applyAlignment="1">
      <alignment horizontal="right"/>
    </xf>
    <xf numFmtId="166" fontId="3" fillId="0" borderId="0" xfId="2" applyNumberFormat="1" applyFont="1" applyFill="1" applyBorder="1"/>
    <xf numFmtId="0" fontId="7" fillId="0" borderId="0" xfId="2" applyFont="1" applyBorder="1"/>
    <xf numFmtId="0" fontId="3" fillId="0" borderId="3" xfId="2" applyFont="1" applyBorder="1" applyAlignment="1">
      <alignment horizontal="left" indent="2"/>
    </xf>
    <xf numFmtId="166" fontId="3" fillId="0" borderId="3" xfId="2" applyNumberFormat="1" applyFont="1" applyBorder="1"/>
    <xf numFmtId="0" fontId="6" fillId="0" borderId="0" xfId="2" applyFont="1" applyBorder="1"/>
    <xf numFmtId="0" fontId="3" fillId="0" borderId="0" xfId="2" applyFont="1" applyAlignment="1">
      <alignment vertical="center"/>
    </xf>
    <xf numFmtId="166" fontId="5" fillId="0" borderId="0" xfId="1" applyNumberFormat="1" applyFont="1" applyBorder="1"/>
    <xf numFmtId="0" fontId="5" fillId="0" borderId="0" xfId="2" applyFont="1"/>
    <xf numFmtId="166" fontId="6" fillId="0" borderId="0" xfId="1" applyNumberFormat="1" applyFont="1" applyBorder="1"/>
    <xf numFmtId="0" fontId="7" fillId="0" borderId="0" xfId="2" applyFont="1"/>
    <xf numFmtId="166" fontId="3" fillId="0" borderId="0" xfId="1" applyNumberFormat="1" applyFont="1" applyBorder="1"/>
    <xf numFmtId="0" fontId="6" fillId="0" borderId="0" xfId="2" applyFont="1" applyBorder="1" applyAlignment="1">
      <alignment horizontal="left" indent="6"/>
    </xf>
    <xf numFmtId="166" fontId="7" fillId="0" borderId="0" xfId="1" applyNumberFormat="1" applyFont="1" applyBorder="1"/>
    <xf numFmtId="166" fontId="7" fillId="0" borderId="0" xfId="1" applyNumberFormat="1" applyFont="1" applyBorder="1" applyAlignment="1">
      <alignment horizontal="right"/>
    </xf>
    <xf numFmtId="166" fontId="6" fillId="0" borderId="0" xfId="1" applyNumberFormat="1" applyFont="1" applyBorder="1" applyAlignment="1">
      <alignment horizontal="right"/>
    </xf>
    <xf numFmtId="166" fontId="5" fillId="0" borderId="0" xfId="1" applyNumberFormat="1" applyFont="1" applyFill="1" applyBorder="1" applyAlignment="1">
      <alignment horizontal="right"/>
    </xf>
    <xf numFmtId="166" fontId="3" fillId="0" borderId="0" xfId="1" applyNumberFormat="1" applyFont="1" applyFill="1" applyBorder="1"/>
    <xf numFmtId="166" fontId="5" fillId="0" borderId="0" xfId="1" applyNumberFormat="1" applyFont="1" applyFill="1" applyBorder="1"/>
    <xf numFmtId="165" fontId="3" fillId="0" borderId="3" xfId="2" applyNumberFormat="1" applyFont="1" applyBorder="1"/>
    <xf numFmtId="0" fontId="3" fillId="0" borderId="0" xfId="2" applyFont="1" applyBorder="1" applyAlignment="1">
      <alignment horizontal="left" indent="12"/>
    </xf>
    <xf numFmtId="166" fontId="3" fillId="2" borderId="0" xfId="2" applyNumberFormat="1" applyFont="1" applyFill="1" applyBorder="1" applyAlignment="1">
      <alignment horizontal="right"/>
    </xf>
    <xf numFmtId="0" fontId="3" fillId="0" borderId="0" xfId="2" applyFont="1" applyBorder="1" applyAlignment="1">
      <alignment horizontal="left" indent="7"/>
    </xf>
    <xf numFmtId="166" fontId="6" fillId="0" borderId="0" xfId="2" applyNumberFormat="1" applyFont="1" applyBorder="1"/>
    <xf numFmtId="0" fontId="4" fillId="0" borderId="0" xfId="0" applyFont="1" applyBorder="1" applyAlignment="1">
      <alignment vertical="center"/>
    </xf>
    <xf numFmtId="166" fontId="5" fillId="0" borderId="0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indent="12"/>
    </xf>
    <xf numFmtId="166" fontId="3" fillId="2" borderId="0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66" fontId="5" fillId="0" borderId="0" xfId="1" applyNumberFormat="1" applyFont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213"/>
  <sheetViews>
    <sheetView tabSelected="1" showRuler="0" topLeftCell="A2" workbookViewId="0">
      <selection activeCell="A3" sqref="A3"/>
    </sheetView>
  </sheetViews>
  <sheetFormatPr defaultColWidth="12.5703125" defaultRowHeight="12.75"/>
  <cols>
    <col min="1" max="1" width="45.140625" style="1" customWidth="1"/>
    <col min="2" max="3" width="9.7109375" style="1" customWidth="1"/>
    <col min="4" max="5" width="11" style="1" customWidth="1"/>
    <col min="6" max="7" width="12.5703125" style="1" customWidth="1"/>
    <col min="8" max="145" width="12.5703125" style="1"/>
    <col min="146" max="146" width="45.140625" style="1" customWidth="1"/>
    <col min="147" max="166" width="0" style="1" hidden="1" customWidth="1"/>
    <col min="167" max="167" width="8.5703125" style="1" customWidth="1"/>
    <col min="168" max="168" width="9.140625" style="1" bestFit="1" customWidth="1"/>
    <col min="169" max="171" width="9.140625" style="1" customWidth="1"/>
    <col min="172" max="180" width="8.5703125" style="1" customWidth="1"/>
    <col min="181" max="181" width="39.140625" style="1" bestFit="1" customWidth="1"/>
    <col min="182" max="215" width="8.85546875" style="1" customWidth="1"/>
    <col min="216" max="216" width="44.7109375" style="1" customWidth="1"/>
    <col min="217" max="238" width="8.85546875" style="1" customWidth="1"/>
    <col min="239" max="245" width="10.140625" style="1" customWidth="1"/>
    <col min="246" max="248" width="11.140625" style="1" customWidth="1"/>
    <col min="249" max="401" width="12.5703125" style="1"/>
    <col min="402" max="402" width="45.140625" style="1" customWidth="1"/>
    <col min="403" max="422" width="0" style="1" hidden="1" customWidth="1"/>
    <col min="423" max="423" width="8.5703125" style="1" customWidth="1"/>
    <col min="424" max="424" width="9.140625" style="1" bestFit="1" customWidth="1"/>
    <col min="425" max="427" width="9.140625" style="1" customWidth="1"/>
    <col min="428" max="436" width="8.5703125" style="1" customWidth="1"/>
    <col min="437" max="437" width="39.140625" style="1" bestFit="1" customWidth="1"/>
    <col min="438" max="471" width="8.85546875" style="1" customWidth="1"/>
    <col min="472" max="472" width="44.7109375" style="1" customWidth="1"/>
    <col min="473" max="494" width="8.85546875" style="1" customWidth="1"/>
    <col min="495" max="501" width="10.140625" style="1" customWidth="1"/>
    <col min="502" max="504" width="11.140625" style="1" customWidth="1"/>
    <col min="505" max="657" width="12.5703125" style="1"/>
    <col min="658" max="658" width="45.140625" style="1" customWidth="1"/>
    <col min="659" max="678" width="0" style="1" hidden="1" customWidth="1"/>
    <col min="679" max="679" width="8.5703125" style="1" customWidth="1"/>
    <col min="680" max="680" width="9.140625" style="1" bestFit="1" customWidth="1"/>
    <col min="681" max="683" width="9.140625" style="1" customWidth="1"/>
    <col min="684" max="692" width="8.5703125" style="1" customWidth="1"/>
    <col min="693" max="693" width="39.140625" style="1" bestFit="1" customWidth="1"/>
    <col min="694" max="727" width="8.85546875" style="1" customWidth="1"/>
    <col min="728" max="728" width="44.7109375" style="1" customWidth="1"/>
    <col min="729" max="750" width="8.85546875" style="1" customWidth="1"/>
    <col min="751" max="757" width="10.140625" style="1" customWidth="1"/>
    <col min="758" max="760" width="11.140625" style="1" customWidth="1"/>
    <col min="761" max="913" width="12.5703125" style="1"/>
    <col min="914" max="914" width="45.140625" style="1" customWidth="1"/>
    <col min="915" max="934" width="0" style="1" hidden="1" customWidth="1"/>
    <col min="935" max="935" width="8.5703125" style="1" customWidth="1"/>
    <col min="936" max="936" width="9.140625" style="1" bestFit="1" customWidth="1"/>
    <col min="937" max="939" width="9.140625" style="1" customWidth="1"/>
    <col min="940" max="948" width="8.5703125" style="1" customWidth="1"/>
    <col min="949" max="949" width="39.140625" style="1" bestFit="1" customWidth="1"/>
    <col min="950" max="983" width="8.85546875" style="1" customWidth="1"/>
    <col min="984" max="984" width="44.7109375" style="1" customWidth="1"/>
    <col min="985" max="1006" width="8.85546875" style="1" customWidth="1"/>
    <col min="1007" max="1013" width="10.140625" style="1" customWidth="1"/>
    <col min="1014" max="1016" width="11.140625" style="1" customWidth="1"/>
    <col min="1017" max="1169" width="12.5703125" style="1"/>
    <col min="1170" max="1170" width="45.140625" style="1" customWidth="1"/>
    <col min="1171" max="1190" width="0" style="1" hidden="1" customWidth="1"/>
    <col min="1191" max="1191" width="8.5703125" style="1" customWidth="1"/>
    <col min="1192" max="1192" width="9.140625" style="1" bestFit="1" customWidth="1"/>
    <col min="1193" max="1195" width="9.140625" style="1" customWidth="1"/>
    <col min="1196" max="1204" width="8.5703125" style="1" customWidth="1"/>
    <col min="1205" max="1205" width="39.140625" style="1" bestFit="1" customWidth="1"/>
    <col min="1206" max="1239" width="8.85546875" style="1" customWidth="1"/>
    <col min="1240" max="1240" width="44.7109375" style="1" customWidth="1"/>
    <col min="1241" max="1262" width="8.85546875" style="1" customWidth="1"/>
    <col min="1263" max="1269" width="10.140625" style="1" customWidth="1"/>
    <col min="1270" max="1272" width="11.140625" style="1" customWidth="1"/>
    <col min="1273" max="1425" width="12.5703125" style="1"/>
    <col min="1426" max="1426" width="45.140625" style="1" customWidth="1"/>
    <col min="1427" max="1446" width="0" style="1" hidden="1" customWidth="1"/>
    <col min="1447" max="1447" width="8.5703125" style="1" customWidth="1"/>
    <col min="1448" max="1448" width="9.140625" style="1" bestFit="1" customWidth="1"/>
    <col min="1449" max="1451" width="9.140625" style="1" customWidth="1"/>
    <col min="1452" max="1460" width="8.5703125" style="1" customWidth="1"/>
    <col min="1461" max="1461" width="39.140625" style="1" bestFit="1" customWidth="1"/>
    <col min="1462" max="1495" width="8.85546875" style="1" customWidth="1"/>
    <col min="1496" max="1496" width="44.7109375" style="1" customWidth="1"/>
    <col min="1497" max="1518" width="8.85546875" style="1" customWidth="1"/>
    <col min="1519" max="1525" width="10.140625" style="1" customWidth="1"/>
    <col min="1526" max="1528" width="11.140625" style="1" customWidth="1"/>
    <col min="1529" max="1681" width="12.5703125" style="1"/>
    <col min="1682" max="1682" width="45.140625" style="1" customWidth="1"/>
    <col min="1683" max="1702" width="0" style="1" hidden="1" customWidth="1"/>
    <col min="1703" max="1703" width="8.5703125" style="1" customWidth="1"/>
    <col min="1704" max="1704" width="9.140625" style="1" bestFit="1" customWidth="1"/>
    <col min="1705" max="1707" width="9.140625" style="1" customWidth="1"/>
    <col min="1708" max="1716" width="8.5703125" style="1" customWidth="1"/>
    <col min="1717" max="1717" width="39.140625" style="1" bestFit="1" customWidth="1"/>
    <col min="1718" max="1751" width="8.85546875" style="1" customWidth="1"/>
    <col min="1752" max="1752" width="44.7109375" style="1" customWidth="1"/>
    <col min="1753" max="1774" width="8.85546875" style="1" customWidth="1"/>
    <col min="1775" max="1781" width="10.140625" style="1" customWidth="1"/>
    <col min="1782" max="1784" width="11.140625" style="1" customWidth="1"/>
    <col min="1785" max="1937" width="12.5703125" style="1"/>
    <col min="1938" max="1938" width="45.140625" style="1" customWidth="1"/>
    <col min="1939" max="1958" width="0" style="1" hidden="1" customWidth="1"/>
    <col min="1959" max="1959" width="8.5703125" style="1" customWidth="1"/>
    <col min="1960" max="1960" width="9.140625" style="1" bestFit="1" customWidth="1"/>
    <col min="1961" max="1963" width="9.140625" style="1" customWidth="1"/>
    <col min="1964" max="1972" width="8.5703125" style="1" customWidth="1"/>
    <col min="1973" max="1973" width="39.140625" style="1" bestFit="1" customWidth="1"/>
    <col min="1974" max="2007" width="8.85546875" style="1" customWidth="1"/>
    <col min="2008" max="2008" width="44.7109375" style="1" customWidth="1"/>
    <col min="2009" max="2030" width="8.85546875" style="1" customWidth="1"/>
    <col min="2031" max="2037" width="10.140625" style="1" customWidth="1"/>
    <col min="2038" max="2040" width="11.140625" style="1" customWidth="1"/>
    <col min="2041" max="2193" width="12.5703125" style="1"/>
    <col min="2194" max="2194" width="45.140625" style="1" customWidth="1"/>
    <col min="2195" max="2214" width="0" style="1" hidden="1" customWidth="1"/>
    <col min="2215" max="2215" width="8.5703125" style="1" customWidth="1"/>
    <col min="2216" max="2216" width="9.140625" style="1" bestFit="1" customWidth="1"/>
    <col min="2217" max="2219" width="9.140625" style="1" customWidth="1"/>
    <col min="2220" max="2228" width="8.5703125" style="1" customWidth="1"/>
    <col min="2229" max="2229" width="39.140625" style="1" bestFit="1" customWidth="1"/>
    <col min="2230" max="2263" width="8.85546875" style="1" customWidth="1"/>
    <col min="2264" max="2264" width="44.7109375" style="1" customWidth="1"/>
    <col min="2265" max="2286" width="8.85546875" style="1" customWidth="1"/>
    <col min="2287" max="2293" width="10.140625" style="1" customWidth="1"/>
    <col min="2294" max="2296" width="11.140625" style="1" customWidth="1"/>
    <col min="2297" max="2449" width="12.5703125" style="1"/>
    <col min="2450" max="2450" width="45.140625" style="1" customWidth="1"/>
    <col min="2451" max="2470" width="0" style="1" hidden="1" customWidth="1"/>
    <col min="2471" max="2471" width="8.5703125" style="1" customWidth="1"/>
    <col min="2472" max="2472" width="9.140625" style="1" bestFit="1" customWidth="1"/>
    <col min="2473" max="2475" width="9.140625" style="1" customWidth="1"/>
    <col min="2476" max="2484" width="8.5703125" style="1" customWidth="1"/>
    <col min="2485" max="2485" width="39.140625" style="1" bestFit="1" customWidth="1"/>
    <col min="2486" max="2519" width="8.85546875" style="1" customWidth="1"/>
    <col min="2520" max="2520" width="44.7109375" style="1" customWidth="1"/>
    <col min="2521" max="2542" width="8.85546875" style="1" customWidth="1"/>
    <col min="2543" max="2549" width="10.140625" style="1" customWidth="1"/>
    <col min="2550" max="2552" width="11.140625" style="1" customWidth="1"/>
    <col min="2553" max="2705" width="12.5703125" style="1"/>
    <col min="2706" max="2706" width="45.140625" style="1" customWidth="1"/>
    <col min="2707" max="2726" width="0" style="1" hidden="1" customWidth="1"/>
    <col min="2727" max="2727" width="8.5703125" style="1" customWidth="1"/>
    <col min="2728" max="2728" width="9.140625" style="1" bestFit="1" customWidth="1"/>
    <col min="2729" max="2731" width="9.140625" style="1" customWidth="1"/>
    <col min="2732" max="2740" width="8.5703125" style="1" customWidth="1"/>
    <col min="2741" max="2741" width="39.140625" style="1" bestFit="1" customWidth="1"/>
    <col min="2742" max="2775" width="8.85546875" style="1" customWidth="1"/>
    <col min="2776" max="2776" width="44.7109375" style="1" customWidth="1"/>
    <col min="2777" max="2798" width="8.85546875" style="1" customWidth="1"/>
    <col min="2799" max="2805" width="10.140625" style="1" customWidth="1"/>
    <col min="2806" max="2808" width="11.140625" style="1" customWidth="1"/>
    <col min="2809" max="2961" width="12.5703125" style="1"/>
    <col min="2962" max="2962" width="45.140625" style="1" customWidth="1"/>
    <col min="2963" max="2982" width="0" style="1" hidden="1" customWidth="1"/>
    <col min="2983" max="2983" width="8.5703125" style="1" customWidth="1"/>
    <col min="2984" max="2984" width="9.140625" style="1" bestFit="1" customWidth="1"/>
    <col min="2985" max="2987" width="9.140625" style="1" customWidth="1"/>
    <col min="2988" max="2996" width="8.5703125" style="1" customWidth="1"/>
    <col min="2997" max="2997" width="39.140625" style="1" bestFit="1" customWidth="1"/>
    <col min="2998" max="3031" width="8.85546875" style="1" customWidth="1"/>
    <col min="3032" max="3032" width="44.7109375" style="1" customWidth="1"/>
    <col min="3033" max="3054" width="8.85546875" style="1" customWidth="1"/>
    <col min="3055" max="3061" width="10.140625" style="1" customWidth="1"/>
    <col min="3062" max="3064" width="11.140625" style="1" customWidth="1"/>
    <col min="3065" max="3217" width="12.5703125" style="1"/>
    <col min="3218" max="3218" width="45.140625" style="1" customWidth="1"/>
    <col min="3219" max="3238" width="0" style="1" hidden="1" customWidth="1"/>
    <col min="3239" max="3239" width="8.5703125" style="1" customWidth="1"/>
    <col min="3240" max="3240" width="9.140625" style="1" bestFit="1" customWidth="1"/>
    <col min="3241" max="3243" width="9.140625" style="1" customWidth="1"/>
    <col min="3244" max="3252" width="8.5703125" style="1" customWidth="1"/>
    <col min="3253" max="3253" width="39.140625" style="1" bestFit="1" customWidth="1"/>
    <col min="3254" max="3287" width="8.85546875" style="1" customWidth="1"/>
    <col min="3288" max="3288" width="44.7109375" style="1" customWidth="1"/>
    <col min="3289" max="3310" width="8.85546875" style="1" customWidth="1"/>
    <col min="3311" max="3317" width="10.140625" style="1" customWidth="1"/>
    <col min="3318" max="3320" width="11.140625" style="1" customWidth="1"/>
    <col min="3321" max="3473" width="12.5703125" style="1"/>
    <col min="3474" max="3474" width="45.140625" style="1" customWidth="1"/>
    <col min="3475" max="3494" width="0" style="1" hidden="1" customWidth="1"/>
    <col min="3495" max="3495" width="8.5703125" style="1" customWidth="1"/>
    <col min="3496" max="3496" width="9.140625" style="1" bestFit="1" customWidth="1"/>
    <col min="3497" max="3499" width="9.140625" style="1" customWidth="1"/>
    <col min="3500" max="3508" width="8.5703125" style="1" customWidth="1"/>
    <col min="3509" max="3509" width="39.140625" style="1" bestFit="1" customWidth="1"/>
    <col min="3510" max="3543" width="8.85546875" style="1" customWidth="1"/>
    <col min="3544" max="3544" width="44.7109375" style="1" customWidth="1"/>
    <col min="3545" max="3566" width="8.85546875" style="1" customWidth="1"/>
    <col min="3567" max="3573" width="10.140625" style="1" customWidth="1"/>
    <col min="3574" max="3576" width="11.140625" style="1" customWidth="1"/>
    <col min="3577" max="3729" width="12.5703125" style="1"/>
    <col min="3730" max="3730" width="45.140625" style="1" customWidth="1"/>
    <col min="3731" max="3750" width="0" style="1" hidden="1" customWidth="1"/>
    <col min="3751" max="3751" width="8.5703125" style="1" customWidth="1"/>
    <col min="3752" max="3752" width="9.140625" style="1" bestFit="1" customWidth="1"/>
    <col min="3753" max="3755" width="9.140625" style="1" customWidth="1"/>
    <col min="3756" max="3764" width="8.5703125" style="1" customWidth="1"/>
    <col min="3765" max="3765" width="39.140625" style="1" bestFit="1" customWidth="1"/>
    <col min="3766" max="3799" width="8.85546875" style="1" customWidth="1"/>
    <col min="3800" max="3800" width="44.7109375" style="1" customWidth="1"/>
    <col min="3801" max="3822" width="8.85546875" style="1" customWidth="1"/>
    <col min="3823" max="3829" width="10.140625" style="1" customWidth="1"/>
    <col min="3830" max="3832" width="11.140625" style="1" customWidth="1"/>
    <col min="3833" max="3985" width="12.5703125" style="1"/>
    <col min="3986" max="3986" width="45.140625" style="1" customWidth="1"/>
    <col min="3987" max="4006" width="0" style="1" hidden="1" customWidth="1"/>
    <col min="4007" max="4007" width="8.5703125" style="1" customWidth="1"/>
    <col min="4008" max="4008" width="9.140625" style="1" bestFit="1" customWidth="1"/>
    <col min="4009" max="4011" width="9.140625" style="1" customWidth="1"/>
    <col min="4012" max="4020" width="8.5703125" style="1" customWidth="1"/>
    <col min="4021" max="4021" width="39.140625" style="1" bestFit="1" customWidth="1"/>
    <col min="4022" max="4055" width="8.85546875" style="1" customWidth="1"/>
    <col min="4056" max="4056" width="44.7109375" style="1" customWidth="1"/>
    <col min="4057" max="4078" width="8.85546875" style="1" customWidth="1"/>
    <col min="4079" max="4085" width="10.140625" style="1" customWidth="1"/>
    <col min="4086" max="4088" width="11.140625" style="1" customWidth="1"/>
    <col min="4089" max="4241" width="12.5703125" style="1"/>
    <col min="4242" max="4242" width="45.140625" style="1" customWidth="1"/>
    <col min="4243" max="4262" width="0" style="1" hidden="1" customWidth="1"/>
    <col min="4263" max="4263" width="8.5703125" style="1" customWidth="1"/>
    <col min="4264" max="4264" width="9.140625" style="1" bestFit="1" customWidth="1"/>
    <col min="4265" max="4267" width="9.140625" style="1" customWidth="1"/>
    <col min="4268" max="4276" width="8.5703125" style="1" customWidth="1"/>
    <col min="4277" max="4277" width="39.140625" style="1" bestFit="1" customWidth="1"/>
    <col min="4278" max="4311" width="8.85546875" style="1" customWidth="1"/>
    <col min="4312" max="4312" width="44.7109375" style="1" customWidth="1"/>
    <col min="4313" max="4334" width="8.85546875" style="1" customWidth="1"/>
    <col min="4335" max="4341" width="10.140625" style="1" customWidth="1"/>
    <col min="4342" max="4344" width="11.140625" style="1" customWidth="1"/>
    <col min="4345" max="4497" width="12.5703125" style="1"/>
    <col min="4498" max="4498" width="45.140625" style="1" customWidth="1"/>
    <col min="4499" max="4518" width="0" style="1" hidden="1" customWidth="1"/>
    <col min="4519" max="4519" width="8.5703125" style="1" customWidth="1"/>
    <col min="4520" max="4520" width="9.140625" style="1" bestFit="1" customWidth="1"/>
    <col min="4521" max="4523" width="9.140625" style="1" customWidth="1"/>
    <col min="4524" max="4532" width="8.5703125" style="1" customWidth="1"/>
    <col min="4533" max="4533" width="39.140625" style="1" bestFit="1" customWidth="1"/>
    <col min="4534" max="4567" width="8.85546875" style="1" customWidth="1"/>
    <col min="4568" max="4568" width="44.7109375" style="1" customWidth="1"/>
    <col min="4569" max="4590" width="8.85546875" style="1" customWidth="1"/>
    <col min="4591" max="4597" width="10.140625" style="1" customWidth="1"/>
    <col min="4598" max="4600" width="11.140625" style="1" customWidth="1"/>
    <col min="4601" max="4753" width="12.5703125" style="1"/>
    <col min="4754" max="4754" width="45.140625" style="1" customWidth="1"/>
    <col min="4755" max="4774" width="0" style="1" hidden="1" customWidth="1"/>
    <col min="4775" max="4775" width="8.5703125" style="1" customWidth="1"/>
    <col min="4776" max="4776" width="9.140625" style="1" bestFit="1" customWidth="1"/>
    <col min="4777" max="4779" width="9.140625" style="1" customWidth="1"/>
    <col min="4780" max="4788" width="8.5703125" style="1" customWidth="1"/>
    <col min="4789" max="4789" width="39.140625" style="1" bestFit="1" customWidth="1"/>
    <col min="4790" max="4823" width="8.85546875" style="1" customWidth="1"/>
    <col min="4824" max="4824" width="44.7109375" style="1" customWidth="1"/>
    <col min="4825" max="4846" width="8.85546875" style="1" customWidth="1"/>
    <col min="4847" max="4853" width="10.140625" style="1" customWidth="1"/>
    <col min="4854" max="4856" width="11.140625" style="1" customWidth="1"/>
    <col min="4857" max="5009" width="12.5703125" style="1"/>
    <col min="5010" max="5010" width="45.140625" style="1" customWidth="1"/>
    <col min="5011" max="5030" width="0" style="1" hidden="1" customWidth="1"/>
    <col min="5031" max="5031" width="8.5703125" style="1" customWidth="1"/>
    <col min="5032" max="5032" width="9.140625" style="1" bestFit="1" customWidth="1"/>
    <col min="5033" max="5035" width="9.140625" style="1" customWidth="1"/>
    <col min="5036" max="5044" width="8.5703125" style="1" customWidth="1"/>
    <col min="5045" max="5045" width="39.140625" style="1" bestFit="1" customWidth="1"/>
    <col min="5046" max="5079" width="8.85546875" style="1" customWidth="1"/>
    <col min="5080" max="5080" width="44.7109375" style="1" customWidth="1"/>
    <col min="5081" max="5102" width="8.85546875" style="1" customWidth="1"/>
    <col min="5103" max="5109" width="10.140625" style="1" customWidth="1"/>
    <col min="5110" max="5112" width="11.140625" style="1" customWidth="1"/>
    <col min="5113" max="5265" width="12.5703125" style="1"/>
    <col min="5266" max="5266" width="45.140625" style="1" customWidth="1"/>
    <col min="5267" max="5286" width="0" style="1" hidden="1" customWidth="1"/>
    <col min="5287" max="5287" width="8.5703125" style="1" customWidth="1"/>
    <col min="5288" max="5288" width="9.140625" style="1" bestFit="1" customWidth="1"/>
    <col min="5289" max="5291" width="9.140625" style="1" customWidth="1"/>
    <col min="5292" max="5300" width="8.5703125" style="1" customWidth="1"/>
    <col min="5301" max="5301" width="39.140625" style="1" bestFit="1" customWidth="1"/>
    <col min="5302" max="5335" width="8.85546875" style="1" customWidth="1"/>
    <col min="5336" max="5336" width="44.7109375" style="1" customWidth="1"/>
    <col min="5337" max="5358" width="8.85546875" style="1" customWidth="1"/>
    <col min="5359" max="5365" width="10.140625" style="1" customWidth="1"/>
    <col min="5366" max="5368" width="11.140625" style="1" customWidth="1"/>
    <col min="5369" max="5521" width="12.5703125" style="1"/>
    <col min="5522" max="5522" width="45.140625" style="1" customWidth="1"/>
    <col min="5523" max="5542" width="0" style="1" hidden="1" customWidth="1"/>
    <col min="5543" max="5543" width="8.5703125" style="1" customWidth="1"/>
    <col min="5544" max="5544" width="9.140625" style="1" bestFit="1" customWidth="1"/>
    <col min="5545" max="5547" width="9.140625" style="1" customWidth="1"/>
    <col min="5548" max="5556" width="8.5703125" style="1" customWidth="1"/>
    <col min="5557" max="5557" width="39.140625" style="1" bestFit="1" customWidth="1"/>
    <col min="5558" max="5591" width="8.85546875" style="1" customWidth="1"/>
    <col min="5592" max="5592" width="44.7109375" style="1" customWidth="1"/>
    <col min="5593" max="5614" width="8.85546875" style="1" customWidth="1"/>
    <col min="5615" max="5621" width="10.140625" style="1" customWidth="1"/>
    <col min="5622" max="5624" width="11.140625" style="1" customWidth="1"/>
    <col min="5625" max="5777" width="12.5703125" style="1"/>
    <col min="5778" max="5778" width="45.140625" style="1" customWidth="1"/>
    <col min="5779" max="5798" width="0" style="1" hidden="1" customWidth="1"/>
    <col min="5799" max="5799" width="8.5703125" style="1" customWidth="1"/>
    <col min="5800" max="5800" width="9.140625" style="1" bestFit="1" customWidth="1"/>
    <col min="5801" max="5803" width="9.140625" style="1" customWidth="1"/>
    <col min="5804" max="5812" width="8.5703125" style="1" customWidth="1"/>
    <col min="5813" max="5813" width="39.140625" style="1" bestFit="1" customWidth="1"/>
    <col min="5814" max="5847" width="8.85546875" style="1" customWidth="1"/>
    <col min="5848" max="5848" width="44.7109375" style="1" customWidth="1"/>
    <col min="5849" max="5870" width="8.85546875" style="1" customWidth="1"/>
    <col min="5871" max="5877" width="10.140625" style="1" customWidth="1"/>
    <col min="5878" max="5880" width="11.140625" style="1" customWidth="1"/>
    <col min="5881" max="6033" width="12.5703125" style="1"/>
    <col min="6034" max="6034" width="45.140625" style="1" customWidth="1"/>
    <col min="6035" max="6054" width="0" style="1" hidden="1" customWidth="1"/>
    <col min="6055" max="6055" width="8.5703125" style="1" customWidth="1"/>
    <col min="6056" max="6056" width="9.140625" style="1" bestFit="1" customWidth="1"/>
    <col min="6057" max="6059" width="9.140625" style="1" customWidth="1"/>
    <col min="6060" max="6068" width="8.5703125" style="1" customWidth="1"/>
    <col min="6069" max="6069" width="39.140625" style="1" bestFit="1" customWidth="1"/>
    <col min="6070" max="6103" width="8.85546875" style="1" customWidth="1"/>
    <col min="6104" max="6104" width="44.7109375" style="1" customWidth="1"/>
    <col min="6105" max="6126" width="8.85546875" style="1" customWidth="1"/>
    <col min="6127" max="6133" width="10.140625" style="1" customWidth="1"/>
    <col min="6134" max="6136" width="11.140625" style="1" customWidth="1"/>
    <col min="6137" max="6289" width="12.5703125" style="1"/>
    <col min="6290" max="6290" width="45.140625" style="1" customWidth="1"/>
    <col min="6291" max="6310" width="0" style="1" hidden="1" customWidth="1"/>
    <col min="6311" max="6311" width="8.5703125" style="1" customWidth="1"/>
    <col min="6312" max="6312" width="9.140625" style="1" bestFit="1" customWidth="1"/>
    <col min="6313" max="6315" width="9.140625" style="1" customWidth="1"/>
    <col min="6316" max="6324" width="8.5703125" style="1" customWidth="1"/>
    <col min="6325" max="6325" width="39.140625" style="1" bestFit="1" customWidth="1"/>
    <col min="6326" max="6359" width="8.85546875" style="1" customWidth="1"/>
    <col min="6360" max="6360" width="44.7109375" style="1" customWidth="1"/>
    <col min="6361" max="6382" width="8.85546875" style="1" customWidth="1"/>
    <col min="6383" max="6389" width="10.140625" style="1" customWidth="1"/>
    <col min="6390" max="6392" width="11.140625" style="1" customWidth="1"/>
    <col min="6393" max="6545" width="12.5703125" style="1"/>
    <col min="6546" max="6546" width="45.140625" style="1" customWidth="1"/>
    <col min="6547" max="6566" width="0" style="1" hidden="1" customWidth="1"/>
    <col min="6567" max="6567" width="8.5703125" style="1" customWidth="1"/>
    <col min="6568" max="6568" width="9.140625" style="1" bestFit="1" customWidth="1"/>
    <col min="6569" max="6571" width="9.140625" style="1" customWidth="1"/>
    <col min="6572" max="6580" width="8.5703125" style="1" customWidth="1"/>
    <col min="6581" max="6581" width="39.140625" style="1" bestFit="1" customWidth="1"/>
    <col min="6582" max="6615" width="8.85546875" style="1" customWidth="1"/>
    <col min="6616" max="6616" width="44.7109375" style="1" customWidth="1"/>
    <col min="6617" max="6638" width="8.85546875" style="1" customWidth="1"/>
    <col min="6639" max="6645" width="10.140625" style="1" customWidth="1"/>
    <col min="6646" max="6648" width="11.140625" style="1" customWidth="1"/>
    <col min="6649" max="6801" width="12.5703125" style="1"/>
    <col min="6802" max="6802" width="45.140625" style="1" customWidth="1"/>
    <col min="6803" max="6822" width="0" style="1" hidden="1" customWidth="1"/>
    <col min="6823" max="6823" width="8.5703125" style="1" customWidth="1"/>
    <col min="6824" max="6824" width="9.140625" style="1" bestFit="1" customWidth="1"/>
    <col min="6825" max="6827" width="9.140625" style="1" customWidth="1"/>
    <col min="6828" max="6836" width="8.5703125" style="1" customWidth="1"/>
    <col min="6837" max="6837" width="39.140625" style="1" bestFit="1" customWidth="1"/>
    <col min="6838" max="6871" width="8.85546875" style="1" customWidth="1"/>
    <col min="6872" max="6872" width="44.7109375" style="1" customWidth="1"/>
    <col min="6873" max="6894" width="8.85546875" style="1" customWidth="1"/>
    <col min="6895" max="6901" width="10.140625" style="1" customWidth="1"/>
    <col min="6902" max="6904" width="11.140625" style="1" customWidth="1"/>
    <col min="6905" max="7057" width="12.5703125" style="1"/>
    <col min="7058" max="7058" width="45.140625" style="1" customWidth="1"/>
    <col min="7059" max="7078" width="0" style="1" hidden="1" customWidth="1"/>
    <col min="7079" max="7079" width="8.5703125" style="1" customWidth="1"/>
    <col min="7080" max="7080" width="9.140625" style="1" bestFit="1" customWidth="1"/>
    <col min="7081" max="7083" width="9.140625" style="1" customWidth="1"/>
    <col min="7084" max="7092" width="8.5703125" style="1" customWidth="1"/>
    <col min="7093" max="7093" width="39.140625" style="1" bestFit="1" customWidth="1"/>
    <col min="7094" max="7127" width="8.85546875" style="1" customWidth="1"/>
    <col min="7128" max="7128" width="44.7109375" style="1" customWidth="1"/>
    <col min="7129" max="7150" width="8.85546875" style="1" customWidth="1"/>
    <col min="7151" max="7157" width="10.140625" style="1" customWidth="1"/>
    <col min="7158" max="7160" width="11.140625" style="1" customWidth="1"/>
    <col min="7161" max="7313" width="12.5703125" style="1"/>
    <col min="7314" max="7314" width="45.140625" style="1" customWidth="1"/>
    <col min="7315" max="7334" width="0" style="1" hidden="1" customWidth="1"/>
    <col min="7335" max="7335" width="8.5703125" style="1" customWidth="1"/>
    <col min="7336" max="7336" width="9.140625" style="1" bestFit="1" customWidth="1"/>
    <col min="7337" max="7339" width="9.140625" style="1" customWidth="1"/>
    <col min="7340" max="7348" width="8.5703125" style="1" customWidth="1"/>
    <col min="7349" max="7349" width="39.140625" style="1" bestFit="1" customWidth="1"/>
    <col min="7350" max="7383" width="8.85546875" style="1" customWidth="1"/>
    <col min="7384" max="7384" width="44.7109375" style="1" customWidth="1"/>
    <col min="7385" max="7406" width="8.85546875" style="1" customWidth="1"/>
    <col min="7407" max="7413" width="10.140625" style="1" customWidth="1"/>
    <col min="7414" max="7416" width="11.140625" style="1" customWidth="1"/>
    <col min="7417" max="7569" width="12.5703125" style="1"/>
    <col min="7570" max="7570" width="45.140625" style="1" customWidth="1"/>
    <col min="7571" max="7590" width="0" style="1" hidden="1" customWidth="1"/>
    <col min="7591" max="7591" width="8.5703125" style="1" customWidth="1"/>
    <col min="7592" max="7592" width="9.140625" style="1" bestFit="1" customWidth="1"/>
    <col min="7593" max="7595" width="9.140625" style="1" customWidth="1"/>
    <col min="7596" max="7604" width="8.5703125" style="1" customWidth="1"/>
    <col min="7605" max="7605" width="39.140625" style="1" bestFit="1" customWidth="1"/>
    <col min="7606" max="7639" width="8.85546875" style="1" customWidth="1"/>
    <col min="7640" max="7640" width="44.7109375" style="1" customWidth="1"/>
    <col min="7641" max="7662" width="8.85546875" style="1" customWidth="1"/>
    <col min="7663" max="7669" width="10.140625" style="1" customWidth="1"/>
    <col min="7670" max="7672" width="11.140625" style="1" customWidth="1"/>
    <col min="7673" max="7825" width="12.5703125" style="1"/>
    <col min="7826" max="7826" width="45.140625" style="1" customWidth="1"/>
    <col min="7827" max="7846" width="0" style="1" hidden="1" customWidth="1"/>
    <col min="7847" max="7847" width="8.5703125" style="1" customWidth="1"/>
    <col min="7848" max="7848" width="9.140625" style="1" bestFit="1" customWidth="1"/>
    <col min="7849" max="7851" width="9.140625" style="1" customWidth="1"/>
    <col min="7852" max="7860" width="8.5703125" style="1" customWidth="1"/>
    <col min="7861" max="7861" width="39.140625" style="1" bestFit="1" customWidth="1"/>
    <col min="7862" max="7895" width="8.85546875" style="1" customWidth="1"/>
    <col min="7896" max="7896" width="44.7109375" style="1" customWidth="1"/>
    <col min="7897" max="7918" width="8.85546875" style="1" customWidth="1"/>
    <col min="7919" max="7925" width="10.140625" style="1" customWidth="1"/>
    <col min="7926" max="7928" width="11.140625" style="1" customWidth="1"/>
    <col min="7929" max="8081" width="12.5703125" style="1"/>
    <col min="8082" max="8082" width="45.140625" style="1" customWidth="1"/>
    <col min="8083" max="8102" width="0" style="1" hidden="1" customWidth="1"/>
    <col min="8103" max="8103" width="8.5703125" style="1" customWidth="1"/>
    <col min="8104" max="8104" width="9.140625" style="1" bestFit="1" customWidth="1"/>
    <col min="8105" max="8107" width="9.140625" style="1" customWidth="1"/>
    <col min="8108" max="8116" width="8.5703125" style="1" customWidth="1"/>
    <col min="8117" max="8117" width="39.140625" style="1" bestFit="1" customWidth="1"/>
    <col min="8118" max="8151" width="8.85546875" style="1" customWidth="1"/>
    <col min="8152" max="8152" width="44.7109375" style="1" customWidth="1"/>
    <col min="8153" max="8174" width="8.85546875" style="1" customWidth="1"/>
    <col min="8175" max="8181" width="10.140625" style="1" customWidth="1"/>
    <col min="8182" max="8184" width="11.140625" style="1" customWidth="1"/>
    <col min="8185" max="8337" width="12.5703125" style="1"/>
    <col min="8338" max="8338" width="45.140625" style="1" customWidth="1"/>
    <col min="8339" max="8358" width="0" style="1" hidden="1" customWidth="1"/>
    <col min="8359" max="8359" width="8.5703125" style="1" customWidth="1"/>
    <col min="8360" max="8360" width="9.140625" style="1" bestFit="1" customWidth="1"/>
    <col min="8361" max="8363" width="9.140625" style="1" customWidth="1"/>
    <col min="8364" max="8372" width="8.5703125" style="1" customWidth="1"/>
    <col min="8373" max="8373" width="39.140625" style="1" bestFit="1" customWidth="1"/>
    <col min="8374" max="8407" width="8.85546875" style="1" customWidth="1"/>
    <col min="8408" max="8408" width="44.7109375" style="1" customWidth="1"/>
    <col min="8409" max="8430" width="8.85546875" style="1" customWidth="1"/>
    <col min="8431" max="8437" width="10.140625" style="1" customWidth="1"/>
    <col min="8438" max="8440" width="11.140625" style="1" customWidth="1"/>
    <col min="8441" max="8593" width="12.5703125" style="1"/>
    <col min="8594" max="8594" width="45.140625" style="1" customWidth="1"/>
    <col min="8595" max="8614" width="0" style="1" hidden="1" customWidth="1"/>
    <col min="8615" max="8615" width="8.5703125" style="1" customWidth="1"/>
    <col min="8616" max="8616" width="9.140625" style="1" bestFit="1" customWidth="1"/>
    <col min="8617" max="8619" width="9.140625" style="1" customWidth="1"/>
    <col min="8620" max="8628" width="8.5703125" style="1" customWidth="1"/>
    <col min="8629" max="8629" width="39.140625" style="1" bestFit="1" customWidth="1"/>
    <col min="8630" max="8663" width="8.85546875" style="1" customWidth="1"/>
    <col min="8664" max="8664" width="44.7109375" style="1" customWidth="1"/>
    <col min="8665" max="8686" width="8.85546875" style="1" customWidth="1"/>
    <col min="8687" max="8693" width="10.140625" style="1" customWidth="1"/>
    <col min="8694" max="8696" width="11.140625" style="1" customWidth="1"/>
    <col min="8697" max="8849" width="12.5703125" style="1"/>
    <col min="8850" max="8850" width="45.140625" style="1" customWidth="1"/>
    <col min="8851" max="8870" width="0" style="1" hidden="1" customWidth="1"/>
    <col min="8871" max="8871" width="8.5703125" style="1" customWidth="1"/>
    <col min="8872" max="8872" width="9.140625" style="1" bestFit="1" customWidth="1"/>
    <col min="8873" max="8875" width="9.140625" style="1" customWidth="1"/>
    <col min="8876" max="8884" width="8.5703125" style="1" customWidth="1"/>
    <col min="8885" max="8885" width="39.140625" style="1" bestFit="1" customWidth="1"/>
    <col min="8886" max="8919" width="8.85546875" style="1" customWidth="1"/>
    <col min="8920" max="8920" width="44.7109375" style="1" customWidth="1"/>
    <col min="8921" max="8942" width="8.85546875" style="1" customWidth="1"/>
    <col min="8943" max="8949" width="10.140625" style="1" customWidth="1"/>
    <col min="8950" max="8952" width="11.140625" style="1" customWidth="1"/>
    <col min="8953" max="9105" width="12.5703125" style="1"/>
    <col min="9106" max="9106" width="45.140625" style="1" customWidth="1"/>
    <col min="9107" max="9126" width="0" style="1" hidden="1" customWidth="1"/>
    <col min="9127" max="9127" width="8.5703125" style="1" customWidth="1"/>
    <col min="9128" max="9128" width="9.140625" style="1" bestFit="1" customWidth="1"/>
    <col min="9129" max="9131" width="9.140625" style="1" customWidth="1"/>
    <col min="9132" max="9140" width="8.5703125" style="1" customWidth="1"/>
    <col min="9141" max="9141" width="39.140625" style="1" bestFit="1" customWidth="1"/>
    <col min="9142" max="9175" width="8.85546875" style="1" customWidth="1"/>
    <col min="9176" max="9176" width="44.7109375" style="1" customWidth="1"/>
    <col min="9177" max="9198" width="8.85546875" style="1" customWidth="1"/>
    <col min="9199" max="9205" width="10.140625" style="1" customWidth="1"/>
    <col min="9206" max="9208" width="11.140625" style="1" customWidth="1"/>
    <col min="9209" max="9361" width="12.5703125" style="1"/>
    <col min="9362" max="9362" width="45.140625" style="1" customWidth="1"/>
    <col min="9363" max="9382" width="0" style="1" hidden="1" customWidth="1"/>
    <col min="9383" max="9383" width="8.5703125" style="1" customWidth="1"/>
    <col min="9384" max="9384" width="9.140625" style="1" bestFit="1" customWidth="1"/>
    <col min="9385" max="9387" width="9.140625" style="1" customWidth="1"/>
    <col min="9388" max="9396" width="8.5703125" style="1" customWidth="1"/>
    <col min="9397" max="9397" width="39.140625" style="1" bestFit="1" customWidth="1"/>
    <col min="9398" max="9431" width="8.85546875" style="1" customWidth="1"/>
    <col min="9432" max="9432" width="44.7109375" style="1" customWidth="1"/>
    <col min="9433" max="9454" width="8.85546875" style="1" customWidth="1"/>
    <col min="9455" max="9461" width="10.140625" style="1" customWidth="1"/>
    <col min="9462" max="9464" width="11.140625" style="1" customWidth="1"/>
    <col min="9465" max="9617" width="12.5703125" style="1"/>
    <col min="9618" max="9618" width="45.140625" style="1" customWidth="1"/>
    <col min="9619" max="9638" width="0" style="1" hidden="1" customWidth="1"/>
    <col min="9639" max="9639" width="8.5703125" style="1" customWidth="1"/>
    <col min="9640" max="9640" width="9.140625" style="1" bestFit="1" customWidth="1"/>
    <col min="9641" max="9643" width="9.140625" style="1" customWidth="1"/>
    <col min="9644" max="9652" width="8.5703125" style="1" customWidth="1"/>
    <col min="9653" max="9653" width="39.140625" style="1" bestFit="1" customWidth="1"/>
    <col min="9654" max="9687" width="8.85546875" style="1" customWidth="1"/>
    <col min="9688" max="9688" width="44.7109375" style="1" customWidth="1"/>
    <col min="9689" max="9710" width="8.85546875" style="1" customWidth="1"/>
    <col min="9711" max="9717" width="10.140625" style="1" customWidth="1"/>
    <col min="9718" max="9720" width="11.140625" style="1" customWidth="1"/>
    <col min="9721" max="9873" width="12.5703125" style="1"/>
    <col min="9874" max="9874" width="45.140625" style="1" customWidth="1"/>
    <col min="9875" max="9894" width="0" style="1" hidden="1" customWidth="1"/>
    <col min="9895" max="9895" width="8.5703125" style="1" customWidth="1"/>
    <col min="9896" max="9896" width="9.140625" style="1" bestFit="1" customWidth="1"/>
    <col min="9897" max="9899" width="9.140625" style="1" customWidth="1"/>
    <col min="9900" max="9908" width="8.5703125" style="1" customWidth="1"/>
    <col min="9909" max="9909" width="39.140625" style="1" bestFit="1" customWidth="1"/>
    <col min="9910" max="9943" width="8.85546875" style="1" customWidth="1"/>
    <col min="9944" max="9944" width="44.7109375" style="1" customWidth="1"/>
    <col min="9945" max="9966" width="8.85546875" style="1" customWidth="1"/>
    <col min="9967" max="9973" width="10.140625" style="1" customWidth="1"/>
    <col min="9974" max="9976" width="11.140625" style="1" customWidth="1"/>
    <col min="9977" max="10129" width="12.5703125" style="1"/>
    <col min="10130" max="10130" width="45.140625" style="1" customWidth="1"/>
    <col min="10131" max="10150" width="0" style="1" hidden="1" customWidth="1"/>
    <col min="10151" max="10151" width="8.5703125" style="1" customWidth="1"/>
    <col min="10152" max="10152" width="9.140625" style="1" bestFit="1" customWidth="1"/>
    <col min="10153" max="10155" width="9.140625" style="1" customWidth="1"/>
    <col min="10156" max="10164" width="8.5703125" style="1" customWidth="1"/>
    <col min="10165" max="10165" width="39.140625" style="1" bestFit="1" customWidth="1"/>
    <col min="10166" max="10199" width="8.85546875" style="1" customWidth="1"/>
    <col min="10200" max="10200" width="44.7109375" style="1" customWidth="1"/>
    <col min="10201" max="10222" width="8.85546875" style="1" customWidth="1"/>
    <col min="10223" max="10229" width="10.140625" style="1" customWidth="1"/>
    <col min="10230" max="10232" width="11.140625" style="1" customWidth="1"/>
    <col min="10233" max="10385" width="12.5703125" style="1"/>
    <col min="10386" max="10386" width="45.140625" style="1" customWidth="1"/>
    <col min="10387" max="10406" width="0" style="1" hidden="1" customWidth="1"/>
    <col min="10407" max="10407" width="8.5703125" style="1" customWidth="1"/>
    <col min="10408" max="10408" width="9.140625" style="1" bestFit="1" customWidth="1"/>
    <col min="10409" max="10411" width="9.140625" style="1" customWidth="1"/>
    <col min="10412" max="10420" width="8.5703125" style="1" customWidth="1"/>
    <col min="10421" max="10421" width="39.140625" style="1" bestFit="1" customWidth="1"/>
    <col min="10422" max="10455" width="8.85546875" style="1" customWidth="1"/>
    <col min="10456" max="10456" width="44.7109375" style="1" customWidth="1"/>
    <col min="10457" max="10478" width="8.85546875" style="1" customWidth="1"/>
    <col min="10479" max="10485" width="10.140625" style="1" customWidth="1"/>
    <col min="10486" max="10488" width="11.140625" style="1" customWidth="1"/>
    <col min="10489" max="10641" width="12.5703125" style="1"/>
    <col min="10642" max="10642" width="45.140625" style="1" customWidth="1"/>
    <col min="10643" max="10662" width="0" style="1" hidden="1" customWidth="1"/>
    <col min="10663" max="10663" width="8.5703125" style="1" customWidth="1"/>
    <col min="10664" max="10664" width="9.140625" style="1" bestFit="1" customWidth="1"/>
    <col min="10665" max="10667" width="9.140625" style="1" customWidth="1"/>
    <col min="10668" max="10676" width="8.5703125" style="1" customWidth="1"/>
    <col min="10677" max="10677" width="39.140625" style="1" bestFit="1" customWidth="1"/>
    <col min="10678" max="10711" width="8.85546875" style="1" customWidth="1"/>
    <col min="10712" max="10712" width="44.7109375" style="1" customWidth="1"/>
    <col min="10713" max="10734" width="8.85546875" style="1" customWidth="1"/>
    <col min="10735" max="10741" width="10.140625" style="1" customWidth="1"/>
    <col min="10742" max="10744" width="11.140625" style="1" customWidth="1"/>
    <col min="10745" max="10897" width="12.5703125" style="1"/>
    <col min="10898" max="10898" width="45.140625" style="1" customWidth="1"/>
    <col min="10899" max="10918" width="0" style="1" hidden="1" customWidth="1"/>
    <col min="10919" max="10919" width="8.5703125" style="1" customWidth="1"/>
    <col min="10920" max="10920" width="9.140625" style="1" bestFit="1" customWidth="1"/>
    <col min="10921" max="10923" width="9.140625" style="1" customWidth="1"/>
    <col min="10924" max="10932" width="8.5703125" style="1" customWidth="1"/>
    <col min="10933" max="10933" width="39.140625" style="1" bestFit="1" customWidth="1"/>
    <col min="10934" max="10967" width="8.85546875" style="1" customWidth="1"/>
    <col min="10968" max="10968" width="44.7109375" style="1" customWidth="1"/>
    <col min="10969" max="10990" width="8.85546875" style="1" customWidth="1"/>
    <col min="10991" max="10997" width="10.140625" style="1" customWidth="1"/>
    <col min="10998" max="11000" width="11.140625" style="1" customWidth="1"/>
    <col min="11001" max="11153" width="12.5703125" style="1"/>
    <col min="11154" max="11154" width="45.140625" style="1" customWidth="1"/>
    <col min="11155" max="11174" width="0" style="1" hidden="1" customWidth="1"/>
    <col min="11175" max="11175" width="8.5703125" style="1" customWidth="1"/>
    <col min="11176" max="11176" width="9.140625" style="1" bestFit="1" customWidth="1"/>
    <col min="11177" max="11179" width="9.140625" style="1" customWidth="1"/>
    <col min="11180" max="11188" width="8.5703125" style="1" customWidth="1"/>
    <col min="11189" max="11189" width="39.140625" style="1" bestFit="1" customWidth="1"/>
    <col min="11190" max="11223" width="8.85546875" style="1" customWidth="1"/>
    <col min="11224" max="11224" width="44.7109375" style="1" customWidth="1"/>
    <col min="11225" max="11246" width="8.85546875" style="1" customWidth="1"/>
    <col min="11247" max="11253" width="10.140625" style="1" customWidth="1"/>
    <col min="11254" max="11256" width="11.140625" style="1" customWidth="1"/>
    <col min="11257" max="11409" width="12.5703125" style="1"/>
    <col min="11410" max="11410" width="45.140625" style="1" customWidth="1"/>
    <col min="11411" max="11430" width="0" style="1" hidden="1" customWidth="1"/>
    <col min="11431" max="11431" width="8.5703125" style="1" customWidth="1"/>
    <col min="11432" max="11432" width="9.140625" style="1" bestFit="1" customWidth="1"/>
    <col min="11433" max="11435" width="9.140625" style="1" customWidth="1"/>
    <col min="11436" max="11444" width="8.5703125" style="1" customWidth="1"/>
    <col min="11445" max="11445" width="39.140625" style="1" bestFit="1" customWidth="1"/>
    <col min="11446" max="11479" width="8.85546875" style="1" customWidth="1"/>
    <col min="11480" max="11480" width="44.7109375" style="1" customWidth="1"/>
    <col min="11481" max="11502" width="8.85546875" style="1" customWidth="1"/>
    <col min="11503" max="11509" width="10.140625" style="1" customWidth="1"/>
    <col min="11510" max="11512" width="11.140625" style="1" customWidth="1"/>
    <col min="11513" max="11665" width="12.5703125" style="1"/>
    <col min="11666" max="11666" width="45.140625" style="1" customWidth="1"/>
    <col min="11667" max="11686" width="0" style="1" hidden="1" customWidth="1"/>
    <col min="11687" max="11687" width="8.5703125" style="1" customWidth="1"/>
    <col min="11688" max="11688" width="9.140625" style="1" bestFit="1" customWidth="1"/>
    <col min="11689" max="11691" width="9.140625" style="1" customWidth="1"/>
    <col min="11692" max="11700" width="8.5703125" style="1" customWidth="1"/>
    <col min="11701" max="11701" width="39.140625" style="1" bestFit="1" customWidth="1"/>
    <col min="11702" max="11735" width="8.85546875" style="1" customWidth="1"/>
    <col min="11736" max="11736" width="44.7109375" style="1" customWidth="1"/>
    <col min="11737" max="11758" width="8.85546875" style="1" customWidth="1"/>
    <col min="11759" max="11765" width="10.140625" style="1" customWidth="1"/>
    <col min="11766" max="11768" width="11.140625" style="1" customWidth="1"/>
    <col min="11769" max="11921" width="12.5703125" style="1"/>
    <col min="11922" max="11922" width="45.140625" style="1" customWidth="1"/>
    <col min="11923" max="11942" width="0" style="1" hidden="1" customWidth="1"/>
    <col min="11943" max="11943" width="8.5703125" style="1" customWidth="1"/>
    <col min="11944" max="11944" width="9.140625" style="1" bestFit="1" customWidth="1"/>
    <col min="11945" max="11947" width="9.140625" style="1" customWidth="1"/>
    <col min="11948" max="11956" width="8.5703125" style="1" customWidth="1"/>
    <col min="11957" max="11957" width="39.140625" style="1" bestFit="1" customWidth="1"/>
    <col min="11958" max="11991" width="8.85546875" style="1" customWidth="1"/>
    <col min="11992" max="11992" width="44.7109375" style="1" customWidth="1"/>
    <col min="11993" max="12014" width="8.85546875" style="1" customWidth="1"/>
    <col min="12015" max="12021" width="10.140625" style="1" customWidth="1"/>
    <col min="12022" max="12024" width="11.140625" style="1" customWidth="1"/>
    <col min="12025" max="12177" width="12.5703125" style="1"/>
    <col min="12178" max="12178" width="45.140625" style="1" customWidth="1"/>
    <col min="12179" max="12198" width="0" style="1" hidden="1" customWidth="1"/>
    <col min="12199" max="12199" width="8.5703125" style="1" customWidth="1"/>
    <col min="12200" max="12200" width="9.140625" style="1" bestFit="1" customWidth="1"/>
    <col min="12201" max="12203" width="9.140625" style="1" customWidth="1"/>
    <col min="12204" max="12212" width="8.5703125" style="1" customWidth="1"/>
    <col min="12213" max="12213" width="39.140625" style="1" bestFit="1" customWidth="1"/>
    <col min="12214" max="12247" width="8.85546875" style="1" customWidth="1"/>
    <col min="12248" max="12248" width="44.7109375" style="1" customWidth="1"/>
    <col min="12249" max="12270" width="8.85546875" style="1" customWidth="1"/>
    <col min="12271" max="12277" width="10.140625" style="1" customWidth="1"/>
    <col min="12278" max="12280" width="11.140625" style="1" customWidth="1"/>
    <col min="12281" max="12433" width="12.5703125" style="1"/>
    <col min="12434" max="12434" width="45.140625" style="1" customWidth="1"/>
    <col min="12435" max="12454" width="0" style="1" hidden="1" customWidth="1"/>
    <col min="12455" max="12455" width="8.5703125" style="1" customWidth="1"/>
    <col min="12456" max="12456" width="9.140625" style="1" bestFit="1" customWidth="1"/>
    <col min="12457" max="12459" width="9.140625" style="1" customWidth="1"/>
    <col min="12460" max="12468" width="8.5703125" style="1" customWidth="1"/>
    <col min="12469" max="12469" width="39.140625" style="1" bestFit="1" customWidth="1"/>
    <col min="12470" max="12503" width="8.85546875" style="1" customWidth="1"/>
    <col min="12504" max="12504" width="44.7109375" style="1" customWidth="1"/>
    <col min="12505" max="12526" width="8.85546875" style="1" customWidth="1"/>
    <col min="12527" max="12533" width="10.140625" style="1" customWidth="1"/>
    <col min="12534" max="12536" width="11.140625" style="1" customWidth="1"/>
    <col min="12537" max="12689" width="12.5703125" style="1"/>
    <col min="12690" max="12690" width="45.140625" style="1" customWidth="1"/>
    <col min="12691" max="12710" width="0" style="1" hidden="1" customWidth="1"/>
    <col min="12711" max="12711" width="8.5703125" style="1" customWidth="1"/>
    <col min="12712" max="12712" width="9.140625" style="1" bestFit="1" customWidth="1"/>
    <col min="12713" max="12715" width="9.140625" style="1" customWidth="1"/>
    <col min="12716" max="12724" width="8.5703125" style="1" customWidth="1"/>
    <col min="12725" max="12725" width="39.140625" style="1" bestFit="1" customWidth="1"/>
    <col min="12726" max="12759" width="8.85546875" style="1" customWidth="1"/>
    <col min="12760" max="12760" width="44.7109375" style="1" customWidth="1"/>
    <col min="12761" max="12782" width="8.85546875" style="1" customWidth="1"/>
    <col min="12783" max="12789" width="10.140625" style="1" customWidth="1"/>
    <col min="12790" max="12792" width="11.140625" style="1" customWidth="1"/>
    <col min="12793" max="12945" width="12.5703125" style="1"/>
    <col min="12946" max="12946" width="45.140625" style="1" customWidth="1"/>
    <col min="12947" max="12966" width="0" style="1" hidden="1" customWidth="1"/>
    <col min="12967" max="12967" width="8.5703125" style="1" customWidth="1"/>
    <col min="12968" max="12968" width="9.140625" style="1" bestFit="1" customWidth="1"/>
    <col min="12969" max="12971" width="9.140625" style="1" customWidth="1"/>
    <col min="12972" max="12980" width="8.5703125" style="1" customWidth="1"/>
    <col min="12981" max="12981" width="39.140625" style="1" bestFit="1" customWidth="1"/>
    <col min="12982" max="13015" width="8.85546875" style="1" customWidth="1"/>
    <col min="13016" max="13016" width="44.7109375" style="1" customWidth="1"/>
    <col min="13017" max="13038" width="8.85546875" style="1" customWidth="1"/>
    <col min="13039" max="13045" width="10.140625" style="1" customWidth="1"/>
    <col min="13046" max="13048" width="11.140625" style="1" customWidth="1"/>
    <col min="13049" max="13201" width="12.5703125" style="1"/>
    <col min="13202" max="13202" width="45.140625" style="1" customWidth="1"/>
    <col min="13203" max="13222" width="0" style="1" hidden="1" customWidth="1"/>
    <col min="13223" max="13223" width="8.5703125" style="1" customWidth="1"/>
    <col min="13224" max="13224" width="9.140625" style="1" bestFit="1" customWidth="1"/>
    <col min="13225" max="13227" width="9.140625" style="1" customWidth="1"/>
    <col min="13228" max="13236" width="8.5703125" style="1" customWidth="1"/>
    <col min="13237" max="13237" width="39.140625" style="1" bestFit="1" customWidth="1"/>
    <col min="13238" max="13271" width="8.85546875" style="1" customWidth="1"/>
    <col min="13272" max="13272" width="44.7109375" style="1" customWidth="1"/>
    <col min="13273" max="13294" width="8.85546875" style="1" customWidth="1"/>
    <col min="13295" max="13301" width="10.140625" style="1" customWidth="1"/>
    <col min="13302" max="13304" width="11.140625" style="1" customWidth="1"/>
    <col min="13305" max="13457" width="12.5703125" style="1"/>
    <col min="13458" max="13458" width="45.140625" style="1" customWidth="1"/>
    <col min="13459" max="13478" width="0" style="1" hidden="1" customWidth="1"/>
    <col min="13479" max="13479" width="8.5703125" style="1" customWidth="1"/>
    <col min="13480" max="13480" width="9.140625" style="1" bestFit="1" customWidth="1"/>
    <col min="13481" max="13483" width="9.140625" style="1" customWidth="1"/>
    <col min="13484" max="13492" width="8.5703125" style="1" customWidth="1"/>
    <col min="13493" max="13493" width="39.140625" style="1" bestFit="1" customWidth="1"/>
    <col min="13494" max="13527" width="8.85546875" style="1" customWidth="1"/>
    <col min="13528" max="13528" width="44.7109375" style="1" customWidth="1"/>
    <col min="13529" max="13550" width="8.85546875" style="1" customWidth="1"/>
    <col min="13551" max="13557" width="10.140625" style="1" customWidth="1"/>
    <col min="13558" max="13560" width="11.140625" style="1" customWidth="1"/>
    <col min="13561" max="13713" width="12.5703125" style="1"/>
    <col min="13714" max="13714" width="45.140625" style="1" customWidth="1"/>
    <col min="13715" max="13734" width="0" style="1" hidden="1" customWidth="1"/>
    <col min="13735" max="13735" width="8.5703125" style="1" customWidth="1"/>
    <col min="13736" max="13736" width="9.140625" style="1" bestFit="1" customWidth="1"/>
    <col min="13737" max="13739" width="9.140625" style="1" customWidth="1"/>
    <col min="13740" max="13748" width="8.5703125" style="1" customWidth="1"/>
    <col min="13749" max="13749" width="39.140625" style="1" bestFit="1" customWidth="1"/>
    <col min="13750" max="13783" width="8.85546875" style="1" customWidth="1"/>
    <col min="13784" max="13784" width="44.7109375" style="1" customWidth="1"/>
    <col min="13785" max="13806" width="8.85546875" style="1" customWidth="1"/>
    <col min="13807" max="13813" width="10.140625" style="1" customWidth="1"/>
    <col min="13814" max="13816" width="11.140625" style="1" customWidth="1"/>
    <col min="13817" max="13969" width="12.5703125" style="1"/>
    <col min="13970" max="13970" width="45.140625" style="1" customWidth="1"/>
    <col min="13971" max="13990" width="0" style="1" hidden="1" customWidth="1"/>
    <col min="13991" max="13991" width="8.5703125" style="1" customWidth="1"/>
    <col min="13992" max="13992" width="9.140625" style="1" bestFit="1" customWidth="1"/>
    <col min="13993" max="13995" width="9.140625" style="1" customWidth="1"/>
    <col min="13996" max="14004" width="8.5703125" style="1" customWidth="1"/>
    <col min="14005" max="14005" width="39.140625" style="1" bestFit="1" customWidth="1"/>
    <col min="14006" max="14039" width="8.85546875" style="1" customWidth="1"/>
    <col min="14040" max="14040" width="44.7109375" style="1" customWidth="1"/>
    <col min="14041" max="14062" width="8.85546875" style="1" customWidth="1"/>
    <col min="14063" max="14069" width="10.140625" style="1" customWidth="1"/>
    <col min="14070" max="14072" width="11.140625" style="1" customWidth="1"/>
    <col min="14073" max="14225" width="12.5703125" style="1"/>
    <col min="14226" max="14226" width="45.140625" style="1" customWidth="1"/>
    <col min="14227" max="14246" width="0" style="1" hidden="1" customWidth="1"/>
    <col min="14247" max="14247" width="8.5703125" style="1" customWidth="1"/>
    <col min="14248" max="14248" width="9.140625" style="1" bestFit="1" customWidth="1"/>
    <col min="14249" max="14251" width="9.140625" style="1" customWidth="1"/>
    <col min="14252" max="14260" width="8.5703125" style="1" customWidth="1"/>
    <col min="14261" max="14261" width="39.140625" style="1" bestFit="1" customWidth="1"/>
    <col min="14262" max="14295" width="8.85546875" style="1" customWidth="1"/>
    <col min="14296" max="14296" width="44.7109375" style="1" customWidth="1"/>
    <col min="14297" max="14318" width="8.85546875" style="1" customWidth="1"/>
    <col min="14319" max="14325" width="10.140625" style="1" customWidth="1"/>
    <col min="14326" max="14328" width="11.140625" style="1" customWidth="1"/>
    <col min="14329" max="14481" width="12.5703125" style="1"/>
    <col min="14482" max="14482" width="45.140625" style="1" customWidth="1"/>
    <col min="14483" max="14502" width="0" style="1" hidden="1" customWidth="1"/>
    <col min="14503" max="14503" width="8.5703125" style="1" customWidth="1"/>
    <col min="14504" max="14504" width="9.140625" style="1" bestFit="1" customWidth="1"/>
    <col min="14505" max="14507" width="9.140625" style="1" customWidth="1"/>
    <col min="14508" max="14516" width="8.5703125" style="1" customWidth="1"/>
    <col min="14517" max="14517" width="39.140625" style="1" bestFit="1" customWidth="1"/>
    <col min="14518" max="14551" width="8.85546875" style="1" customWidth="1"/>
    <col min="14552" max="14552" width="44.7109375" style="1" customWidth="1"/>
    <col min="14553" max="14574" width="8.85546875" style="1" customWidth="1"/>
    <col min="14575" max="14581" width="10.140625" style="1" customWidth="1"/>
    <col min="14582" max="14584" width="11.140625" style="1" customWidth="1"/>
    <col min="14585" max="14737" width="12.5703125" style="1"/>
    <col min="14738" max="14738" width="45.140625" style="1" customWidth="1"/>
    <col min="14739" max="14758" width="0" style="1" hidden="1" customWidth="1"/>
    <col min="14759" max="14759" width="8.5703125" style="1" customWidth="1"/>
    <col min="14760" max="14760" width="9.140625" style="1" bestFit="1" customWidth="1"/>
    <col min="14761" max="14763" width="9.140625" style="1" customWidth="1"/>
    <col min="14764" max="14772" width="8.5703125" style="1" customWidth="1"/>
    <col min="14773" max="14773" width="39.140625" style="1" bestFit="1" customWidth="1"/>
    <col min="14774" max="14807" width="8.85546875" style="1" customWidth="1"/>
    <col min="14808" max="14808" width="44.7109375" style="1" customWidth="1"/>
    <col min="14809" max="14830" width="8.85546875" style="1" customWidth="1"/>
    <col min="14831" max="14837" width="10.140625" style="1" customWidth="1"/>
    <col min="14838" max="14840" width="11.140625" style="1" customWidth="1"/>
    <col min="14841" max="14993" width="12.5703125" style="1"/>
    <col min="14994" max="14994" width="45.140625" style="1" customWidth="1"/>
    <col min="14995" max="15014" width="0" style="1" hidden="1" customWidth="1"/>
    <col min="15015" max="15015" width="8.5703125" style="1" customWidth="1"/>
    <col min="15016" max="15016" width="9.140625" style="1" bestFit="1" customWidth="1"/>
    <col min="15017" max="15019" width="9.140625" style="1" customWidth="1"/>
    <col min="15020" max="15028" width="8.5703125" style="1" customWidth="1"/>
    <col min="15029" max="15029" width="39.140625" style="1" bestFit="1" customWidth="1"/>
    <col min="15030" max="15063" width="8.85546875" style="1" customWidth="1"/>
    <col min="15064" max="15064" width="44.7109375" style="1" customWidth="1"/>
    <col min="15065" max="15086" width="8.85546875" style="1" customWidth="1"/>
    <col min="15087" max="15093" width="10.140625" style="1" customWidth="1"/>
    <col min="15094" max="15096" width="11.140625" style="1" customWidth="1"/>
    <col min="15097" max="15249" width="12.5703125" style="1"/>
    <col min="15250" max="15250" width="45.140625" style="1" customWidth="1"/>
    <col min="15251" max="15270" width="0" style="1" hidden="1" customWidth="1"/>
    <col min="15271" max="15271" width="8.5703125" style="1" customWidth="1"/>
    <col min="15272" max="15272" width="9.140625" style="1" bestFit="1" customWidth="1"/>
    <col min="15273" max="15275" width="9.140625" style="1" customWidth="1"/>
    <col min="15276" max="15284" width="8.5703125" style="1" customWidth="1"/>
    <col min="15285" max="15285" width="39.140625" style="1" bestFit="1" customWidth="1"/>
    <col min="15286" max="15319" width="8.85546875" style="1" customWidth="1"/>
    <col min="15320" max="15320" width="44.7109375" style="1" customWidth="1"/>
    <col min="15321" max="15342" width="8.85546875" style="1" customWidth="1"/>
    <col min="15343" max="15349" width="10.140625" style="1" customWidth="1"/>
    <col min="15350" max="15352" width="11.140625" style="1" customWidth="1"/>
    <col min="15353" max="15505" width="12.5703125" style="1"/>
    <col min="15506" max="15506" width="45.140625" style="1" customWidth="1"/>
    <col min="15507" max="15526" width="0" style="1" hidden="1" customWidth="1"/>
    <col min="15527" max="15527" width="8.5703125" style="1" customWidth="1"/>
    <col min="15528" max="15528" width="9.140625" style="1" bestFit="1" customWidth="1"/>
    <col min="15529" max="15531" width="9.140625" style="1" customWidth="1"/>
    <col min="15532" max="15540" width="8.5703125" style="1" customWidth="1"/>
    <col min="15541" max="15541" width="39.140625" style="1" bestFit="1" customWidth="1"/>
    <col min="15542" max="15575" width="8.85546875" style="1" customWidth="1"/>
    <col min="15576" max="15576" width="44.7109375" style="1" customWidth="1"/>
    <col min="15577" max="15598" width="8.85546875" style="1" customWidth="1"/>
    <col min="15599" max="15605" width="10.140625" style="1" customWidth="1"/>
    <col min="15606" max="15608" width="11.140625" style="1" customWidth="1"/>
    <col min="15609" max="15761" width="12.5703125" style="1"/>
    <col min="15762" max="15762" width="45.140625" style="1" customWidth="1"/>
    <col min="15763" max="15782" width="0" style="1" hidden="1" customWidth="1"/>
    <col min="15783" max="15783" width="8.5703125" style="1" customWidth="1"/>
    <col min="15784" max="15784" width="9.140625" style="1" bestFit="1" customWidth="1"/>
    <col min="15785" max="15787" width="9.140625" style="1" customWidth="1"/>
    <col min="15788" max="15796" width="8.5703125" style="1" customWidth="1"/>
    <col min="15797" max="15797" width="39.140625" style="1" bestFit="1" customWidth="1"/>
    <col min="15798" max="15831" width="8.85546875" style="1" customWidth="1"/>
    <col min="15832" max="15832" width="44.7109375" style="1" customWidth="1"/>
    <col min="15833" max="15854" width="8.85546875" style="1" customWidth="1"/>
    <col min="15855" max="15861" width="10.140625" style="1" customWidth="1"/>
    <col min="15862" max="15864" width="11.140625" style="1" customWidth="1"/>
    <col min="15865" max="16017" width="12.5703125" style="1"/>
    <col min="16018" max="16018" width="45.140625" style="1" customWidth="1"/>
    <col min="16019" max="16038" width="0" style="1" hidden="1" customWidth="1"/>
    <col min="16039" max="16039" width="8.5703125" style="1" customWidth="1"/>
    <col min="16040" max="16040" width="9.140625" style="1" bestFit="1" customWidth="1"/>
    <col min="16041" max="16043" width="9.140625" style="1" customWidth="1"/>
    <col min="16044" max="16052" width="8.5703125" style="1" customWidth="1"/>
    <col min="16053" max="16053" width="39.140625" style="1" bestFit="1" customWidth="1"/>
    <col min="16054" max="16087" width="8.85546875" style="1" customWidth="1"/>
    <col min="16088" max="16088" width="44.7109375" style="1" customWidth="1"/>
    <col min="16089" max="16110" width="8.85546875" style="1" customWidth="1"/>
    <col min="16111" max="16117" width="10.140625" style="1" customWidth="1"/>
    <col min="16118" max="16120" width="11.140625" style="1" customWidth="1"/>
    <col min="16121" max="16384" width="12.5703125" style="1"/>
  </cols>
  <sheetData>
    <row r="1" spans="1:13" hidden="1">
      <c r="A1" s="1" t="s">
        <v>0</v>
      </c>
      <c r="B1" s="2">
        <v>0.42085246003850024</v>
      </c>
      <c r="C1" s="2">
        <v>0.42286940383244975</v>
      </c>
      <c r="D1" s="2">
        <v>0.42494924217385149</v>
      </c>
      <c r="E1" s="2">
        <v>0.40642145905303806</v>
      </c>
      <c r="F1" s="2">
        <v>0.3997690223426465</v>
      </c>
      <c r="G1" s="2">
        <v>0.39960335666819602</v>
      </c>
      <c r="H1" s="2">
        <v>0.39968617233875625</v>
      </c>
      <c r="I1" s="2">
        <v>0.39997926033464931</v>
      </c>
      <c r="J1" s="2">
        <v>0.39957625185143164</v>
      </c>
      <c r="K1" s="2">
        <v>0.39978234072560498</v>
      </c>
      <c r="L1" s="2">
        <v>0.40001679082825697</v>
      </c>
      <c r="M1" s="2">
        <v>0.4000454372595405</v>
      </c>
    </row>
    <row r="2" spans="1:13">
      <c r="A2" s="38"/>
    </row>
    <row r="3" spans="1:13">
      <c r="A3" s="38"/>
    </row>
    <row r="4" spans="1:13">
      <c r="A4" s="3" t="s">
        <v>1</v>
      </c>
    </row>
    <row r="5" spans="1:13">
      <c r="A5" s="3" t="s">
        <v>2</v>
      </c>
      <c r="B5" s="4"/>
      <c r="C5" s="4"/>
      <c r="D5" s="4"/>
      <c r="E5" s="4"/>
    </row>
    <row r="6" spans="1:13">
      <c r="A6" s="3"/>
      <c r="B6" s="5"/>
      <c r="C6" s="5"/>
      <c r="D6" s="5"/>
      <c r="E6" s="5"/>
    </row>
    <row r="7" spans="1:13">
      <c r="A7" s="6" t="s">
        <v>3</v>
      </c>
      <c r="B7" s="7"/>
      <c r="C7" s="7"/>
      <c r="D7" s="7"/>
      <c r="E7" s="7"/>
    </row>
    <row r="8" spans="1:13" ht="15" thickBot="1">
      <c r="A8" s="8" t="s">
        <v>4</v>
      </c>
      <c r="B8" s="8" t="s">
        <v>44</v>
      </c>
      <c r="C8" s="8" t="s">
        <v>45</v>
      </c>
      <c r="D8" s="8" t="s">
        <v>46</v>
      </c>
      <c r="E8" s="8" t="s">
        <v>47</v>
      </c>
      <c r="F8" s="8" t="s">
        <v>48</v>
      </c>
      <c r="G8" s="8" t="s">
        <v>49</v>
      </c>
      <c r="H8" s="8" t="s">
        <v>50</v>
      </c>
      <c r="I8" s="8" t="s">
        <v>68</v>
      </c>
      <c r="J8" s="8" t="s">
        <v>69</v>
      </c>
      <c r="K8" s="8" t="s">
        <v>70</v>
      </c>
      <c r="L8" s="8" t="s">
        <v>71</v>
      </c>
      <c r="M8" s="8" t="s">
        <v>51</v>
      </c>
    </row>
    <row r="9" spans="1:1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1" t="s">
        <v>5</v>
      </c>
      <c r="B10" s="12">
        <f t="shared" ref="B10:M10" si="0">SUM(B11,B41,B43)</f>
        <v>22213.518716244122</v>
      </c>
      <c r="C10" s="12">
        <f t="shared" si="0"/>
        <v>24694.304575603572</v>
      </c>
      <c r="D10" s="12">
        <f t="shared" si="0"/>
        <v>24333.231030737992</v>
      </c>
      <c r="E10" s="12">
        <f t="shared" si="0"/>
        <v>18277.817516764888</v>
      </c>
      <c r="F10" s="12">
        <f t="shared" si="0"/>
        <v>14463.883089770357</v>
      </c>
      <c r="G10" s="12">
        <f t="shared" si="0"/>
        <v>17250.757026359021</v>
      </c>
      <c r="H10" s="12">
        <f t="shared" si="0"/>
        <v>18684.768996195584</v>
      </c>
      <c r="I10" s="12">
        <f t="shared" si="0"/>
        <v>13623.173613220057</v>
      </c>
      <c r="J10" s="12">
        <f t="shared" si="0"/>
        <v>14549.490355289883</v>
      </c>
      <c r="K10" s="12">
        <f t="shared" si="0"/>
        <v>21672.320625437264</v>
      </c>
      <c r="L10" s="12">
        <f t="shared" si="0"/>
        <v>19029.198756491012</v>
      </c>
      <c r="M10" s="12">
        <f t="shared" si="0"/>
        <v>18948.152135798136</v>
      </c>
    </row>
    <row r="11" spans="1:13">
      <c r="A11" s="13" t="s">
        <v>6</v>
      </c>
      <c r="B11" s="14">
        <f t="shared" ref="B11:M11" si="1">B82*B$1</f>
        <v>22002.503292780817</v>
      </c>
      <c r="C11" s="14">
        <f t="shared" si="1"/>
        <v>24137.597005458152</v>
      </c>
      <c r="D11" s="14">
        <f t="shared" si="1"/>
        <v>22213.074271684214</v>
      </c>
      <c r="E11" s="14">
        <f t="shared" si="1"/>
        <v>16727.847998374316</v>
      </c>
      <c r="F11" s="14">
        <f t="shared" si="1"/>
        <v>13939.98578599032</v>
      </c>
      <c r="G11" s="14">
        <f t="shared" si="1"/>
        <v>16915.969334142406</v>
      </c>
      <c r="H11" s="14">
        <f t="shared" si="1"/>
        <v>18293.156484538067</v>
      </c>
      <c r="I11" s="14">
        <f t="shared" si="1"/>
        <v>13337.828408897318</v>
      </c>
      <c r="J11" s="14">
        <f t="shared" si="1"/>
        <v>14183.958000096194</v>
      </c>
      <c r="K11" s="14">
        <f t="shared" si="1"/>
        <v>21400.508611977926</v>
      </c>
      <c r="L11" s="14">
        <f t="shared" si="1"/>
        <v>18982.756807075853</v>
      </c>
      <c r="M11" s="14">
        <f t="shared" si="1"/>
        <v>18517.30319986961</v>
      </c>
    </row>
    <row r="12" spans="1:13">
      <c r="A12" s="40" t="s">
        <v>9</v>
      </c>
      <c r="B12" s="15">
        <f t="shared" ref="B12:M12" si="2">B83*B$1</f>
        <v>18787.527180054709</v>
      </c>
      <c r="C12" s="15">
        <f t="shared" si="2"/>
        <v>19996.05635126352</v>
      </c>
      <c r="D12" s="15">
        <f t="shared" si="2"/>
        <v>17974.588035318004</v>
      </c>
      <c r="E12" s="15">
        <f t="shared" si="2"/>
        <v>12084.047957732171</v>
      </c>
      <c r="F12" s="15">
        <f t="shared" si="2"/>
        <v>10616.306134233555</v>
      </c>
      <c r="G12" s="15">
        <f t="shared" si="2"/>
        <v>12844.690455399825</v>
      </c>
      <c r="H12" s="15">
        <f t="shared" si="2"/>
        <v>13473.780587094579</v>
      </c>
      <c r="I12" s="15">
        <f t="shared" si="2"/>
        <v>10532.653862392321</v>
      </c>
      <c r="J12" s="15">
        <f t="shared" si="2"/>
        <v>11958.39819253409</v>
      </c>
      <c r="K12" s="15">
        <f t="shared" si="2"/>
        <v>17231.898188763898</v>
      </c>
      <c r="L12" s="15">
        <f t="shared" si="2"/>
        <v>15391.086045587097</v>
      </c>
      <c r="M12" s="15">
        <f t="shared" si="2"/>
        <v>14949.337949495495</v>
      </c>
    </row>
    <row r="13" spans="1:13">
      <c r="A13" s="20" t="s">
        <v>52</v>
      </c>
      <c r="B13" s="15">
        <f t="shared" ref="B13:M13" si="3">B84*B$1</f>
        <v>14102.260912938098</v>
      </c>
      <c r="C13" s="15">
        <f t="shared" si="3"/>
        <v>15541.423190471345</v>
      </c>
      <c r="D13" s="15">
        <f t="shared" si="3"/>
        <v>12737.556069691676</v>
      </c>
      <c r="E13" s="15">
        <f t="shared" si="3"/>
        <v>7180.8169071326984</v>
      </c>
      <c r="F13" s="15">
        <f t="shared" si="3"/>
        <v>6770.6880469062326</v>
      </c>
      <c r="G13" s="15">
        <f t="shared" si="3"/>
        <v>8081.6182455932621</v>
      </c>
      <c r="H13" s="15">
        <f t="shared" si="3"/>
        <v>9313.8469053928038</v>
      </c>
      <c r="I13" s="15">
        <f t="shared" si="3"/>
        <v>6307.2329582910515</v>
      </c>
      <c r="J13" s="15">
        <f t="shared" si="3"/>
        <v>7122.7263926280657</v>
      </c>
      <c r="K13" s="15">
        <f t="shared" si="3"/>
        <v>12317.973547735124</v>
      </c>
      <c r="L13" s="15">
        <f t="shared" si="3"/>
        <v>10140.94566932439</v>
      </c>
      <c r="M13" s="15">
        <f t="shared" si="3"/>
        <v>8722.3506867446667</v>
      </c>
    </row>
    <row r="14" spans="1:13">
      <c r="A14" s="20" t="s">
        <v>53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>
      <c r="A15" s="21" t="s">
        <v>11</v>
      </c>
      <c r="B15" s="18">
        <f t="shared" ref="B15:M15" si="4">B86*B$1</f>
        <v>10288.538005315213</v>
      </c>
      <c r="C15" s="18">
        <f t="shared" si="4"/>
        <v>11468.218231936038</v>
      </c>
      <c r="D15" s="18">
        <f t="shared" si="4"/>
        <v>8496.3926530997705</v>
      </c>
      <c r="E15" s="18">
        <f t="shared" si="4"/>
        <v>3267.4253200568996</v>
      </c>
      <c r="F15" s="18">
        <f t="shared" si="4"/>
        <v>3212.184071425399</v>
      </c>
      <c r="G15" s="18">
        <f t="shared" si="4"/>
        <v>4376.2561605517485</v>
      </c>
      <c r="H15" s="18">
        <f t="shared" si="4"/>
        <v>4975.6931594451762</v>
      </c>
      <c r="I15" s="18">
        <f t="shared" si="4"/>
        <v>2835.8529557726638</v>
      </c>
      <c r="J15" s="18">
        <f t="shared" si="4"/>
        <v>3632.3479174554395</v>
      </c>
      <c r="K15" s="18">
        <f t="shared" si="4"/>
        <v>9140.6634165843043</v>
      </c>
      <c r="L15" s="18">
        <f t="shared" si="4"/>
        <v>7056.1761851732044</v>
      </c>
      <c r="M15" s="18">
        <f t="shared" si="4"/>
        <v>5370.2099497720719</v>
      </c>
    </row>
    <row r="16" spans="1:13">
      <c r="A16" s="48" t="s">
        <v>54</v>
      </c>
      <c r="B16" s="18">
        <f t="shared" ref="B16:M16" si="5">B87*B$1</f>
        <v>6216.7483691967172</v>
      </c>
      <c r="C16" s="18">
        <f t="shared" si="5"/>
        <v>7175.882348334756</v>
      </c>
      <c r="D16" s="18">
        <f t="shared" si="5"/>
        <v>4467.3638982010489</v>
      </c>
      <c r="E16" s="18">
        <f t="shared" si="5"/>
        <v>421.21520016256869</v>
      </c>
      <c r="F16" s="18">
        <f t="shared" si="5"/>
        <v>446.10225203215924</v>
      </c>
      <c r="G16" s="18">
        <f t="shared" si="5"/>
        <v>836.40978584220102</v>
      </c>
      <c r="H16" s="18">
        <f t="shared" si="5"/>
        <v>1500.9414829837315</v>
      </c>
      <c r="I16" s="18">
        <f t="shared" si="5"/>
        <v>687.96432777559687</v>
      </c>
      <c r="J16" s="18">
        <f t="shared" si="5"/>
        <v>1244.6800245172096</v>
      </c>
      <c r="K16" s="18">
        <f t="shared" si="5"/>
        <v>4577.7476707126125</v>
      </c>
      <c r="L16" s="18">
        <f t="shared" si="5"/>
        <v>3807.399816782432</v>
      </c>
      <c r="M16" s="18">
        <f t="shared" si="5"/>
        <v>2347.1065849454499</v>
      </c>
    </row>
    <row r="17" spans="1:13">
      <c r="A17" s="48" t="s">
        <v>8</v>
      </c>
      <c r="B17" s="18">
        <f t="shared" ref="B17:M17" si="6">B88*B$1</f>
        <v>4071.7896361184939</v>
      </c>
      <c r="C17" s="18">
        <f t="shared" si="6"/>
        <v>4292.3358836012812</v>
      </c>
      <c r="D17" s="18">
        <f t="shared" si="6"/>
        <v>4029.0287548987212</v>
      </c>
      <c r="E17" s="18">
        <f t="shared" si="6"/>
        <v>2846.210119894331</v>
      </c>
      <c r="F17" s="18">
        <f t="shared" si="6"/>
        <v>2766.0818193932396</v>
      </c>
      <c r="G17" s="18">
        <f t="shared" si="6"/>
        <v>3539.8463747095475</v>
      </c>
      <c r="H17" s="18">
        <f t="shared" si="6"/>
        <v>3474.7516764614456</v>
      </c>
      <c r="I17" s="18">
        <f t="shared" si="6"/>
        <v>2147.8886279970666</v>
      </c>
      <c r="J17" s="18">
        <f t="shared" si="6"/>
        <v>2387.6678929382297</v>
      </c>
      <c r="K17" s="18">
        <f t="shared" si="6"/>
        <v>4562.9157458716927</v>
      </c>
      <c r="L17" s="18">
        <f t="shared" si="6"/>
        <v>3248.7763683907719</v>
      </c>
      <c r="M17" s="18">
        <f t="shared" si="6"/>
        <v>3023.1033648266216</v>
      </c>
    </row>
    <row r="18" spans="1:13">
      <c r="A18" s="21" t="s">
        <v>12</v>
      </c>
      <c r="B18" s="18">
        <f t="shared" ref="B18:M18" si="7">B89*B$1</f>
        <v>2612.3995604429861</v>
      </c>
      <c r="C18" s="18">
        <f t="shared" si="7"/>
        <v>2799.3531664304342</v>
      </c>
      <c r="D18" s="18">
        <f t="shared" si="7"/>
        <v>3163.8745927569767</v>
      </c>
      <c r="E18" s="18">
        <f t="shared" si="7"/>
        <v>2920.7478154846581</v>
      </c>
      <c r="F18" s="18">
        <f t="shared" si="7"/>
        <v>2519.8640785324037</v>
      </c>
      <c r="G18" s="18">
        <f t="shared" si="7"/>
        <v>2636.8626696464248</v>
      </c>
      <c r="H18" s="18">
        <f t="shared" si="7"/>
        <v>2763.9098189569672</v>
      </c>
      <c r="I18" s="18">
        <f t="shared" si="7"/>
        <v>2411.8749398179352</v>
      </c>
      <c r="J18" s="18">
        <f t="shared" si="7"/>
        <v>2304.7158630538729</v>
      </c>
      <c r="K18" s="18">
        <f t="shared" si="7"/>
        <v>2380.5839043187602</v>
      </c>
      <c r="L18" s="18">
        <f t="shared" si="7"/>
        <v>2126.2092482894345</v>
      </c>
      <c r="M18" s="18">
        <f t="shared" si="7"/>
        <v>2494.1232831383318</v>
      </c>
    </row>
    <row r="19" spans="1:13">
      <c r="A19" s="21" t="s">
        <v>55</v>
      </c>
      <c r="B19" s="18">
        <f t="shared" ref="B19:M19" si="8">B90*B$1</f>
        <v>372.28608615005732</v>
      </c>
      <c r="C19" s="18">
        <f t="shared" si="8"/>
        <v>398.13154370825146</v>
      </c>
      <c r="D19" s="18">
        <f t="shared" si="8"/>
        <v>453.33585155106476</v>
      </c>
      <c r="E19" s="18">
        <f t="shared" si="8"/>
        <v>402.35724446250765</v>
      </c>
      <c r="F19" s="18">
        <f t="shared" si="8"/>
        <v>330.72891218407142</v>
      </c>
      <c r="G19" s="18">
        <f t="shared" si="8"/>
        <v>343.01952136397944</v>
      </c>
      <c r="H19" s="18">
        <f t="shared" si="8"/>
        <v>543.45328852900684</v>
      </c>
      <c r="I19" s="18">
        <f t="shared" si="8"/>
        <v>391.97967512795634</v>
      </c>
      <c r="J19" s="18">
        <f t="shared" si="8"/>
        <v>401.81387886179959</v>
      </c>
      <c r="K19" s="18">
        <f t="shared" si="8"/>
        <v>415.01404790725047</v>
      </c>
      <c r="L19" s="18">
        <f t="shared" si="8"/>
        <v>613.86576720504308</v>
      </c>
      <c r="M19" s="18">
        <f t="shared" si="8"/>
        <v>456.81188480666935</v>
      </c>
    </row>
    <row r="20" spans="1:13">
      <c r="A20" s="21" t="s">
        <v>13</v>
      </c>
      <c r="B20" s="18">
        <f t="shared" ref="B20:M20" si="9">B91*B$1</f>
        <v>78.531069043184146</v>
      </c>
      <c r="C20" s="18">
        <f t="shared" si="9"/>
        <v>88.633427043281472</v>
      </c>
      <c r="D20" s="18">
        <f t="shared" si="9"/>
        <v>112.1865999338968</v>
      </c>
      <c r="E20" s="18">
        <f t="shared" si="9"/>
        <v>91.769965454176003</v>
      </c>
      <c r="F20" s="18">
        <f t="shared" si="9"/>
        <v>87.149646870696941</v>
      </c>
      <c r="G20" s="18">
        <f t="shared" si="9"/>
        <v>73.367176284280788</v>
      </c>
      <c r="H20" s="18">
        <f t="shared" si="9"/>
        <v>76.180184447766933</v>
      </c>
      <c r="I20" s="18">
        <f t="shared" si="9"/>
        <v>67.196515736221087</v>
      </c>
      <c r="J20" s="18">
        <f t="shared" si="9"/>
        <v>66.689276434003943</v>
      </c>
      <c r="K20" s="18">
        <f t="shared" si="9"/>
        <v>72.200690735044262</v>
      </c>
      <c r="L20" s="18">
        <f t="shared" si="9"/>
        <v>61.12256563855766</v>
      </c>
      <c r="M20" s="18">
        <f t="shared" si="9"/>
        <v>70.808042394938667</v>
      </c>
    </row>
    <row r="21" spans="1:13">
      <c r="A21" s="21" t="s">
        <v>56</v>
      </c>
      <c r="B21" s="18">
        <f t="shared" ref="B21:M21" si="10">B92*B$1</f>
        <v>91.74583628839305</v>
      </c>
      <c r="C21" s="18">
        <f t="shared" si="10"/>
        <v>88.887148685580939</v>
      </c>
      <c r="D21" s="18">
        <f t="shared" si="10"/>
        <v>91.364087067378065</v>
      </c>
      <c r="E21" s="18">
        <f t="shared" si="10"/>
        <v>178.09388335704128</v>
      </c>
      <c r="F21" s="18">
        <f t="shared" si="10"/>
        <v>240.98076666814728</v>
      </c>
      <c r="G21" s="18">
        <f t="shared" si="10"/>
        <v>242.99880118993002</v>
      </c>
      <c r="H21" s="18">
        <f t="shared" si="10"/>
        <v>259.23645137891731</v>
      </c>
      <c r="I21" s="18">
        <f t="shared" si="10"/>
        <v>234.46784240817144</v>
      </c>
      <c r="J21" s="18">
        <f t="shared" si="10"/>
        <v>257.6867248189883</v>
      </c>
      <c r="K21" s="18">
        <f t="shared" si="10"/>
        <v>257.25993625692678</v>
      </c>
      <c r="L21" s="18">
        <f t="shared" si="10"/>
        <v>259.05087374037925</v>
      </c>
      <c r="M21" s="18">
        <f t="shared" si="10"/>
        <v>305.91474587237059</v>
      </c>
    </row>
    <row r="22" spans="1:13">
      <c r="A22" s="21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>
      <c r="A23" s="20" t="s">
        <v>57</v>
      </c>
      <c r="B23" s="18">
        <f t="shared" ref="B23:M23" si="11">B94*B$1</f>
        <v>489.28307004076032</v>
      </c>
      <c r="C23" s="18">
        <f t="shared" si="11"/>
        <v>524.44263463300422</v>
      </c>
      <c r="D23" s="18">
        <f t="shared" si="11"/>
        <v>255.35199962226736</v>
      </c>
      <c r="E23" s="18">
        <f t="shared" si="11"/>
        <v>53.038000406421467</v>
      </c>
      <c r="F23" s="18">
        <f t="shared" si="11"/>
        <v>39.417225602984942</v>
      </c>
      <c r="G23" s="18">
        <f t="shared" si="11"/>
        <v>61.259194577234453</v>
      </c>
      <c r="H23" s="18">
        <f t="shared" si="11"/>
        <v>286.9347031219931</v>
      </c>
      <c r="I23" s="18">
        <f t="shared" si="11"/>
        <v>83.995644670276349</v>
      </c>
      <c r="J23" s="18">
        <f t="shared" si="11"/>
        <v>123.06948557024094</v>
      </c>
      <c r="K23" s="18">
        <f t="shared" si="11"/>
        <v>764.10398782884874</v>
      </c>
      <c r="L23" s="18">
        <f t="shared" si="11"/>
        <v>640.26687539970817</v>
      </c>
      <c r="M23" s="18">
        <f t="shared" si="11"/>
        <v>255.94907075865399</v>
      </c>
    </row>
    <row r="24" spans="1:13">
      <c r="A24" s="20" t="s">
        <v>58</v>
      </c>
      <c r="B24" s="18">
        <f t="shared" ref="B24:M24" si="12">B95*B$1</f>
        <v>155.58915447623355</v>
      </c>
      <c r="C24" s="18">
        <f t="shared" si="12"/>
        <v>161.28239062169632</v>
      </c>
      <c r="D24" s="18">
        <f t="shared" si="12"/>
        <v>146.94744794371786</v>
      </c>
      <c r="E24" s="18">
        <f t="shared" si="12"/>
        <v>248.60800650274339</v>
      </c>
      <c r="F24" s="18">
        <f t="shared" si="12"/>
        <v>321.01452494114511</v>
      </c>
      <c r="G24" s="18">
        <f t="shared" si="12"/>
        <v>324.95744964257705</v>
      </c>
      <c r="H24" s="18">
        <f t="shared" si="12"/>
        <v>382.57960416265752</v>
      </c>
      <c r="I24" s="18">
        <f t="shared" si="12"/>
        <v>257.46664987741377</v>
      </c>
      <c r="J24" s="18">
        <f t="shared" si="12"/>
        <v>311.98913744559786</v>
      </c>
      <c r="K24" s="18">
        <f t="shared" si="12"/>
        <v>499.0482959277727</v>
      </c>
      <c r="L24" s="18">
        <f t="shared" si="12"/>
        <v>360.25512181992821</v>
      </c>
      <c r="M24" s="18">
        <f t="shared" si="12"/>
        <v>371.80222938901699</v>
      </c>
    </row>
    <row r="25" spans="1:13">
      <c r="A25" s="5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>
      <c r="A26" s="20" t="s">
        <v>14</v>
      </c>
      <c r="B26" s="22">
        <f t="shared" ref="B26:M26" si="13">B97*B$1</f>
        <v>1.7675803321617012</v>
      </c>
      <c r="C26" s="22">
        <f t="shared" si="13"/>
        <v>1.4800429134135742</v>
      </c>
      <c r="D26" s="22">
        <f t="shared" si="13"/>
        <v>1.4448274233910949</v>
      </c>
      <c r="E26" s="22">
        <f t="shared" si="13"/>
        <v>1.3005486689697219</v>
      </c>
      <c r="F26" s="22">
        <f t="shared" si="13"/>
        <v>1.1993070670279395</v>
      </c>
      <c r="G26" s="22">
        <f t="shared" si="13"/>
        <v>1.5584530910059644</v>
      </c>
      <c r="H26" s="22">
        <f t="shared" si="13"/>
        <v>19.824434148002311</v>
      </c>
      <c r="I26" s="22">
        <f t="shared" si="13"/>
        <v>0.63996681653543896</v>
      </c>
      <c r="J26" s="22">
        <f t="shared" si="13"/>
        <v>0.79915250370286328</v>
      </c>
      <c r="K26" s="22">
        <f t="shared" si="13"/>
        <v>0.91949938366889161</v>
      </c>
      <c r="L26" s="22">
        <f t="shared" si="13"/>
        <v>0.48002014899390844</v>
      </c>
      <c r="M26" s="22">
        <f t="shared" si="13"/>
        <v>40.164561900857869</v>
      </c>
    </row>
    <row r="27" spans="1:13">
      <c r="A27" s="20" t="s">
        <v>53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>
      <c r="A28" s="21" t="s">
        <v>59</v>
      </c>
      <c r="B28" s="22">
        <f t="shared" ref="B28:M28" si="14">B99*B$1</f>
        <v>1.7675803321617012</v>
      </c>
      <c r="C28" s="22">
        <f t="shared" si="14"/>
        <v>1.4800429134135742</v>
      </c>
      <c r="D28" s="22">
        <f t="shared" si="14"/>
        <v>1.4448274233910949</v>
      </c>
      <c r="E28" s="22">
        <f t="shared" si="14"/>
        <v>0</v>
      </c>
      <c r="F28" s="22">
        <f t="shared" si="14"/>
        <v>0</v>
      </c>
      <c r="G28" s="22">
        <f t="shared" si="14"/>
        <v>0</v>
      </c>
      <c r="H28" s="22">
        <f t="shared" si="14"/>
        <v>0</v>
      </c>
      <c r="I28" s="22">
        <f t="shared" si="14"/>
        <v>0</v>
      </c>
      <c r="J28" s="22">
        <f t="shared" si="14"/>
        <v>0</v>
      </c>
      <c r="K28" s="22">
        <f t="shared" si="14"/>
        <v>0</v>
      </c>
      <c r="L28" s="22">
        <f t="shared" si="14"/>
        <v>0</v>
      </c>
      <c r="M28" s="22">
        <f t="shared" si="14"/>
        <v>0</v>
      </c>
    </row>
    <row r="29" spans="1:13">
      <c r="A29" s="20" t="s">
        <v>15</v>
      </c>
      <c r="B29" s="15">
        <f t="shared" ref="B29:M29" si="15">B100*B$1</f>
        <v>3491.0553265113676</v>
      </c>
      <c r="C29" s="15">
        <f t="shared" si="15"/>
        <v>3122.5945387199586</v>
      </c>
      <c r="D29" s="15">
        <f t="shared" si="15"/>
        <v>3783.6205675433221</v>
      </c>
      <c r="E29" s="15">
        <f t="shared" si="15"/>
        <v>3542.4507213980905</v>
      </c>
      <c r="F29" s="15">
        <f t="shared" si="15"/>
        <v>2643.6325678496869</v>
      </c>
      <c r="G29" s="15">
        <f t="shared" si="15"/>
        <v>3526.2998209184957</v>
      </c>
      <c r="H29" s="15">
        <f t="shared" si="15"/>
        <v>2929.8994863292528</v>
      </c>
      <c r="I29" s="15">
        <f t="shared" si="15"/>
        <v>3204.7538275793108</v>
      </c>
      <c r="J29" s="15">
        <f t="shared" si="15"/>
        <v>3777.513969753064</v>
      </c>
      <c r="K29" s="15">
        <f t="shared" si="15"/>
        <v>2474.2529067507694</v>
      </c>
      <c r="L29" s="15">
        <f t="shared" si="15"/>
        <v>3138.4517374803381</v>
      </c>
      <c r="M29" s="15">
        <f t="shared" si="15"/>
        <v>4340.6130078971919</v>
      </c>
    </row>
    <row r="30" spans="1:13">
      <c r="A30" s="20" t="s">
        <v>53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>
      <c r="A31" s="21" t="s">
        <v>7</v>
      </c>
      <c r="B31" s="18">
        <f t="shared" ref="B31:M31" si="16">B102*B$1</f>
        <v>296.19596137509643</v>
      </c>
      <c r="C31" s="18">
        <f t="shared" si="16"/>
        <v>285.73285616958634</v>
      </c>
      <c r="D31" s="18">
        <f t="shared" si="16"/>
        <v>295.21223853817463</v>
      </c>
      <c r="E31" s="18">
        <f t="shared" si="16"/>
        <v>289.08758382442596</v>
      </c>
      <c r="F31" s="18">
        <f t="shared" si="16"/>
        <v>286.03473548616358</v>
      </c>
      <c r="G31" s="18">
        <f t="shared" si="16"/>
        <v>303.33890804682761</v>
      </c>
      <c r="H31" s="18">
        <f t="shared" si="16"/>
        <v>260.11576095806254</v>
      </c>
      <c r="I31" s="18">
        <f t="shared" si="16"/>
        <v>256.78668513484484</v>
      </c>
      <c r="J31" s="18">
        <f t="shared" si="16"/>
        <v>259.32498745157909</v>
      </c>
      <c r="K31" s="18">
        <f t="shared" si="16"/>
        <v>270.73260113937971</v>
      </c>
      <c r="L31" s="18">
        <f t="shared" si="16"/>
        <v>226.8095203996217</v>
      </c>
      <c r="M31" s="18">
        <f t="shared" si="16"/>
        <v>249.02828469406401</v>
      </c>
    </row>
    <row r="32" spans="1:13">
      <c r="A32" s="21" t="s">
        <v>17</v>
      </c>
      <c r="B32" s="18">
        <f t="shared" ref="B32:M32" si="17">B103*B$1</f>
        <v>2801.7831674603112</v>
      </c>
      <c r="C32" s="18">
        <f t="shared" si="17"/>
        <v>2429.2578641962741</v>
      </c>
      <c r="D32" s="18">
        <f t="shared" si="17"/>
        <v>3069.5358609943814</v>
      </c>
      <c r="E32" s="18">
        <f t="shared" si="17"/>
        <v>2846.8603942288155</v>
      </c>
      <c r="F32" s="18">
        <f t="shared" si="17"/>
        <v>2018.9934704393017</v>
      </c>
      <c r="G32" s="18">
        <f t="shared" si="17"/>
        <v>2895.0463983897466</v>
      </c>
      <c r="H32" s="18">
        <f t="shared" si="17"/>
        <v>2337.1648927508772</v>
      </c>
      <c r="I32" s="18">
        <f t="shared" si="17"/>
        <v>2679.8610442421505</v>
      </c>
      <c r="J32" s="18">
        <f t="shared" si="17"/>
        <v>3229.9346742158623</v>
      </c>
      <c r="K32" s="18">
        <f t="shared" si="17"/>
        <v>1886.9726482248554</v>
      </c>
      <c r="L32" s="18">
        <f t="shared" si="17"/>
        <v>2583.2684334898004</v>
      </c>
      <c r="M32" s="18">
        <f t="shared" si="17"/>
        <v>3701.3003946127201</v>
      </c>
    </row>
    <row r="33" spans="1:13">
      <c r="A33" s="21" t="s">
        <v>60</v>
      </c>
      <c r="B33" s="18">
        <f t="shared" ref="B33:M33" si="18">B104*B$1</f>
        <v>232.10013171123288</v>
      </c>
      <c r="C33" s="18">
        <f t="shared" si="18"/>
        <v>240.78183854219688</v>
      </c>
      <c r="D33" s="18">
        <f t="shared" si="18"/>
        <v>244.55828887105153</v>
      </c>
      <c r="E33" s="18">
        <f t="shared" si="18"/>
        <v>231.25381020117865</v>
      </c>
      <c r="F33" s="18">
        <f t="shared" si="18"/>
        <v>165.94412117443258</v>
      </c>
      <c r="G33" s="18">
        <f t="shared" si="18"/>
        <v>133.347640120177</v>
      </c>
      <c r="H33" s="18">
        <f t="shared" si="18"/>
        <v>116.30867615057807</v>
      </c>
      <c r="I33" s="18">
        <f t="shared" si="18"/>
        <v>85.635559637648413</v>
      </c>
      <c r="J33" s="18">
        <f t="shared" si="18"/>
        <v>99.414571460636168</v>
      </c>
      <c r="K33" s="18">
        <f t="shared" si="18"/>
        <v>106.02227676043043</v>
      </c>
      <c r="L33" s="18">
        <f t="shared" si="18"/>
        <v>102.2842934147853</v>
      </c>
      <c r="M33" s="18">
        <f t="shared" si="18"/>
        <v>87.809973478469146</v>
      </c>
    </row>
    <row r="34" spans="1:13">
      <c r="A34" s="20" t="s">
        <v>18</v>
      </c>
      <c r="B34" s="15">
        <f t="shared" ref="B34:M34" si="19">B105*B$1</f>
        <v>1089.039910841627</v>
      </c>
      <c r="C34" s="15">
        <f t="shared" si="19"/>
        <v>1210.0407990665549</v>
      </c>
      <c r="D34" s="15">
        <f t="shared" si="19"/>
        <v>1280.882005760423</v>
      </c>
      <c r="E34" s="15">
        <f t="shared" si="19"/>
        <v>1225.9296890875839</v>
      </c>
      <c r="F34" s="15">
        <f t="shared" si="19"/>
        <v>1073.2998711855373</v>
      </c>
      <c r="G34" s="15">
        <f t="shared" si="19"/>
        <v>1091.9161720958457</v>
      </c>
      <c r="H34" s="15">
        <f t="shared" si="19"/>
        <v>1068.0813583408585</v>
      </c>
      <c r="I34" s="15">
        <f t="shared" si="19"/>
        <v>912.0327094150673</v>
      </c>
      <c r="J34" s="15">
        <f t="shared" si="19"/>
        <v>940.60249685826989</v>
      </c>
      <c r="K34" s="15">
        <f t="shared" si="19"/>
        <v>1059.3032682206353</v>
      </c>
      <c r="L34" s="15">
        <f t="shared" si="19"/>
        <v>1003.4421197926828</v>
      </c>
      <c r="M34" s="15">
        <f t="shared" si="19"/>
        <v>1081.1627987376341</v>
      </c>
    </row>
    <row r="35" spans="1:13">
      <c r="A35" s="20" t="s">
        <v>53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>
      <c r="A36" s="21" t="s">
        <v>19</v>
      </c>
      <c r="B36" s="18">
        <f t="shared" ref="B36:M36" si="20">B107*B$1</f>
        <v>1084.7472157492343</v>
      </c>
      <c r="C36" s="18">
        <f t="shared" si="20"/>
        <v>1209.8293643646386</v>
      </c>
      <c r="D36" s="18">
        <f t="shared" si="20"/>
        <v>1269.7058406912508</v>
      </c>
      <c r="E36" s="18">
        <f t="shared" si="20"/>
        <v>1225.7671205039628</v>
      </c>
      <c r="F36" s="18">
        <f t="shared" si="20"/>
        <v>1072.9001021631948</v>
      </c>
      <c r="G36" s="18">
        <f t="shared" si="20"/>
        <v>1091.7563307531784</v>
      </c>
      <c r="H36" s="18">
        <f t="shared" si="20"/>
        <v>1067.9214838719229</v>
      </c>
      <c r="I36" s="18">
        <f t="shared" si="20"/>
        <v>911.87271771093356</v>
      </c>
      <c r="J36" s="18">
        <f t="shared" si="20"/>
        <v>940.52258160789984</v>
      </c>
      <c r="K36" s="18">
        <f t="shared" si="20"/>
        <v>959.63753067774201</v>
      </c>
      <c r="L36" s="18">
        <f t="shared" si="20"/>
        <v>1003.2821130763513</v>
      </c>
      <c r="M36" s="18">
        <f t="shared" si="20"/>
        <v>1081.0827896501821</v>
      </c>
    </row>
    <row r="37" spans="1:13">
      <c r="A37" s="21" t="s">
        <v>61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>
      <c r="A38" s="20" t="s">
        <v>62</v>
      </c>
      <c r="B38" s="18">
        <f t="shared" ref="B38:M38" si="21">B109*B$1</f>
        <v>103.40344943145951</v>
      </c>
      <c r="C38" s="18">
        <f t="shared" si="21"/>
        <v>120.51778009224817</v>
      </c>
      <c r="D38" s="18">
        <f t="shared" si="21"/>
        <v>171.08456489919263</v>
      </c>
      <c r="E38" s="18">
        <f t="shared" si="21"/>
        <v>133.55009144482833</v>
      </c>
      <c r="F38" s="18">
        <f t="shared" si="21"/>
        <v>127.48634122506996</v>
      </c>
      <c r="G38" s="18">
        <f t="shared" si="21"/>
        <v>143.2977637012151</v>
      </c>
      <c r="H38" s="18">
        <f t="shared" si="21"/>
        <v>142.12840288366172</v>
      </c>
      <c r="I38" s="18">
        <f t="shared" si="21"/>
        <v>107.99440029035532</v>
      </c>
      <c r="J38" s="18">
        <f t="shared" si="21"/>
        <v>114.99804528284203</v>
      </c>
      <c r="K38" s="18">
        <f t="shared" si="21"/>
        <v>136.7255605281569</v>
      </c>
      <c r="L38" s="18">
        <f t="shared" si="21"/>
        <v>107.24450162105568</v>
      </c>
      <c r="M38" s="18">
        <f t="shared" si="21"/>
        <v>137.29559406747427</v>
      </c>
    </row>
    <row r="39" spans="1:13" s="36" customFormat="1">
      <c r="A39" s="40" t="s">
        <v>20</v>
      </c>
      <c r="B39" s="51">
        <f t="shared" ref="B39:M39" si="22">B110*B$1</f>
        <v>3214.9761127261108</v>
      </c>
      <c r="C39" s="51">
        <f t="shared" si="22"/>
        <v>4141.5406541946295</v>
      </c>
      <c r="D39" s="51">
        <f t="shared" si="22"/>
        <v>4238.4862363662123</v>
      </c>
      <c r="E39" s="51">
        <f t="shared" si="22"/>
        <v>4643.8122332859184</v>
      </c>
      <c r="F39" s="51">
        <f t="shared" si="22"/>
        <v>3323.6796517567632</v>
      </c>
      <c r="G39" s="51">
        <f t="shared" si="22"/>
        <v>4071.2788787425811</v>
      </c>
      <c r="H39" s="51">
        <f t="shared" si="22"/>
        <v>4819.3758974434886</v>
      </c>
      <c r="I39" s="51">
        <f t="shared" si="22"/>
        <v>2805.1745465049962</v>
      </c>
      <c r="J39" s="51">
        <f t="shared" si="22"/>
        <v>2225.5598075621042</v>
      </c>
      <c r="K39" s="51">
        <f t="shared" si="22"/>
        <v>4168.6104232140278</v>
      </c>
      <c r="L39" s="51">
        <f t="shared" si="22"/>
        <v>3591.6707614887541</v>
      </c>
      <c r="M39" s="51">
        <f t="shared" si="22"/>
        <v>3567.9652503741158</v>
      </c>
    </row>
    <row r="40" spans="1:13">
      <c r="A40" s="24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>
      <c r="A41" s="13" t="s">
        <v>21</v>
      </c>
      <c r="B41" s="12">
        <f t="shared" ref="B41:M41" si="23">B112*B$1</f>
        <v>176.505521740147</v>
      </c>
      <c r="C41" s="12">
        <f t="shared" si="23"/>
        <v>492.98115098786991</v>
      </c>
      <c r="D41" s="12">
        <f t="shared" si="23"/>
        <v>2080.9339440011331</v>
      </c>
      <c r="E41" s="12">
        <f t="shared" si="23"/>
        <v>1465.7183499288763</v>
      </c>
      <c r="F41" s="12">
        <f t="shared" si="23"/>
        <v>511.94421001199305</v>
      </c>
      <c r="G41" s="12">
        <f t="shared" si="23"/>
        <v>334.26820785294598</v>
      </c>
      <c r="H41" s="12">
        <f t="shared" si="23"/>
        <v>388.81470845114205</v>
      </c>
      <c r="I41" s="12">
        <f t="shared" si="23"/>
        <v>283.94527691156753</v>
      </c>
      <c r="J41" s="12">
        <f t="shared" si="23"/>
        <v>365.53235519368963</v>
      </c>
      <c r="K41" s="12">
        <f t="shared" si="23"/>
        <v>271.8120134593388</v>
      </c>
      <c r="L41" s="12">
        <f t="shared" si="23"/>
        <v>46.441949415160622</v>
      </c>
      <c r="M41" s="12">
        <f t="shared" si="23"/>
        <v>430.84893592852501</v>
      </c>
    </row>
    <row r="42" spans="1:13">
      <c r="A42" s="13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1:13">
      <c r="A43" s="13" t="s">
        <v>22</v>
      </c>
      <c r="B43" s="25">
        <f t="shared" ref="B43:M43" si="24">B114*B$1</f>
        <v>34.509901723157022</v>
      </c>
      <c r="C43" s="25">
        <f t="shared" si="24"/>
        <v>63.726419157550175</v>
      </c>
      <c r="D43" s="25">
        <f t="shared" si="24"/>
        <v>39.222815052646489</v>
      </c>
      <c r="E43" s="25">
        <f t="shared" si="24"/>
        <v>84.251168461694789</v>
      </c>
      <c r="F43" s="25">
        <f t="shared" si="24"/>
        <v>11.953093768045129</v>
      </c>
      <c r="G43" s="25">
        <f t="shared" si="24"/>
        <v>0.5194843636686548</v>
      </c>
      <c r="H43" s="25">
        <f t="shared" si="24"/>
        <v>2.7978032063712939</v>
      </c>
      <c r="I43" s="25">
        <f t="shared" si="24"/>
        <v>1.3999274111712725</v>
      </c>
      <c r="J43" s="25">
        <f t="shared" si="24"/>
        <v>0</v>
      </c>
      <c r="K43" s="25">
        <f t="shared" si="24"/>
        <v>0</v>
      </c>
      <c r="L43" s="25">
        <f t="shared" si="24"/>
        <v>0</v>
      </c>
      <c r="M43" s="25">
        <f t="shared" si="24"/>
        <v>0</v>
      </c>
    </row>
    <row r="44" spans="1:13">
      <c r="A44" s="24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>
      <c r="A45" s="11" t="s">
        <v>63</v>
      </c>
      <c r="B45" s="12">
        <f t="shared" ref="B45:M45" si="25">B116*B$1</f>
        <v>24393.563918915759</v>
      </c>
      <c r="C45" s="12">
        <f t="shared" si="25"/>
        <v>26572.775041308076</v>
      </c>
      <c r="D45" s="12">
        <f t="shared" si="25"/>
        <v>25484.800982104916</v>
      </c>
      <c r="E45" s="12">
        <f t="shared" si="25"/>
        <v>21517.821580979482</v>
      </c>
      <c r="F45" s="12">
        <f t="shared" si="25"/>
        <v>19873.317638697641</v>
      </c>
      <c r="G45" s="12">
        <f t="shared" si="25"/>
        <v>19527.217428626402</v>
      </c>
      <c r="H45" s="12">
        <f t="shared" si="25"/>
        <v>20295.064615931195</v>
      </c>
      <c r="I45" s="12">
        <f t="shared" si="25"/>
        <v>20331.625767552796</v>
      </c>
      <c r="J45" s="12">
        <f t="shared" si="25"/>
        <v>19267.726694776771</v>
      </c>
      <c r="K45" s="12">
        <f t="shared" si="25"/>
        <v>21240.595675687688</v>
      </c>
      <c r="L45" s="12">
        <f t="shared" si="25"/>
        <v>20006.279769768113</v>
      </c>
      <c r="M45" s="12">
        <f t="shared" si="25"/>
        <v>22594.44628278767</v>
      </c>
    </row>
    <row r="46" spans="1:13">
      <c r="A46" s="13" t="s">
        <v>23</v>
      </c>
      <c r="B46" s="26">
        <f t="shared" ref="B46:M46" si="26">B117*B$1</f>
        <v>20832.352487315973</v>
      </c>
      <c r="C46" s="26">
        <f t="shared" si="26"/>
        <v>22998.302257652762</v>
      </c>
      <c r="D46" s="26">
        <f t="shared" si="26"/>
        <v>22234.576703338214</v>
      </c>
      <c r="E46" s="26">
        <f t="shared" si="26"/>
        <v>19730.258077626502</v>
      </c>
      <c r="F46" s="26">
        <f t="shared" si="26"/>
        <v>18494.714165149027</v>
      </c>
      <c r="G46" s="26">
        <f t="shared" si="26"/>
        <v>18131.762546805396</v>
      </c>
      <c r="H46" s="26">
        <f t="shared" si="26"/>
        <v>18779.974242446675</v>
      </c>
      <c r="I46" s="26">
        <f t="shared" si="26"/>
        <v>18700.710333538264</v>
      </c>
      <c r="J46" s="26">
        <f t="shared" si="26"/>
        <v>18023.965695638821</v>
      </c>
      <c r="K46" s="26">
        <f t="shared" si="26"/>
        <v>19958.733578385105</v>
      </c>
      <c r="L46" s="26">
        <f t="shared" si="26"/>
        <v>18831.27044838919</v>
      </c>
      <c r="M46" s="26">
        <f t="shared" si="26"/>
        <v>20952.139749206079</v>
      </c>
    </row>
    <row r="47" spans="1:13">
      <c r="A47" s="27" t="s">
        <v>24</v>
      </c>
      <c r="B47" s="18">
        <f t="shared" ref="B47:M47" si="27">B118*B$1</f>
        <v>3859.8483372431051</v>
      </c>
      <c r="C47" s="18">
        <f t="shared" si="27"/>
        <v>3632.7864744438089</v>
      </c>
      <c r="D47" s="18">
        <f t="shared" si="27"/>
        <v>4282.2560083101189</v>
      </c>
      <c r="E47" s="18">
        <f t="shared" si="27"/>
        <v>3902.4182076813659</v>
      </c>
      <c r="F47" s="18">
        <f t="shared" si="27"/>
        <v>3972.8245902367521</v>
      </c>
      <c r="G47" s="18">
        <f t="shared" si="27"/>
        <v>3634.1527668832418</v>
      </c>
      <c r="H47" s="18">
        <f t="shared" si="27"/>
        <v>3652.0124938936838</v>
      </c>
      <c r="I47" s="18">
        <f t="shared" si="27"/>
        <v>3593.3336789944224</v>
      </c>
      <c r="J47" s="18">
        <f t="shared" si="27"/>
        <v>3631.5088073265511</v>
      </c>
      <c r="K47" s="18">
        <f t="shared" si="27"/>
        <v>3660.7669157902919</v>
      </c>
      <c r="L47" s="18">
        <f t="shared" si="27"/>
        <v>3390.7823291348031</v>
      </c>
      <c r="M47" s="18">
        <f t="shared" si="27"/>
        <v>4177.0744331454925</v>
      </c>
    </row>
    <row r="48" spans="1:13">
      <c r="A48" s="27" t="s">
        <v>25</v>
      </c>
      <c r="B48" s="18">
        <f t="shared" ref="B48:M48" si="28">B119*B$1</f>
        <v>3021.7627483224355</v>
      </c>
      <c r="C48" s="18">
        <f t="shared" si="28"/>
        <v>3386.6764814133235</v>
      </c>
      <c r="D48" s="18">
        <f t="shared" si="28"/>
        <v>3444.3835875159357</v>
      </c>
      <c r="E48" s="18">
        <f t="shared" si="28"/>
        <v>2977.4842511684624</v>
      </c>
      <c r="F48" s="18">
        <f t="shared" si="28"/>
        <v>2329.5340469950697</v>
      </c>
      <c r="G48" s="18">
        <f t="shared" si="28"/>
        <v>2438.419642724999</v>
      </c>
      <c r="H48" s="18">
        <f t="shared" si="28"/>
        <v>2568.5432179177828</v>
      </c>
      <c r="I48" s="18">
        <f t="shared" si="28"/>
        <v>2183.7267697230513</v>
      </c>
      <c r="J48" s="18">
        <f t="shared" si="28"/>
        <v>2197.9091309339847</v>
      </c>
      <c r="K48" s="18">
        <f t="shared" si="28"/>
        <v>2355.3576386189743</v>
      </c>
      <c r="L48" s="18">
        <f t="shared" si="28"/>
        <v>1958.6822162905603</v>
      </c>
      <c r="M48" s="18">
        <f t="shared" si="28"/>
        <v>2414.514241123683</v>
      </c>
    </row>
    <row r="49" spans="1:13">
      <c r="A49" s="27" t="s">
        <v>26</v>
      </c>
      <c r="B49" s="18">
        <f t="shared" ref="B49:M49" si="29">B120*B$1</f>
        <v>12768.7057228141</v>
      </c>
      <c r="C49" s="18">
        <f t="shared" si="29"/>
        <v>14658.38730138842</v>
      </c>
      <c r="D49" s="18">
        <f t="shared" si="29"/>
        <v>13046.791633221588</v>
      </c>
      <c r="E49" s="18">
        <f t="shared" si="29"/>
        <v>11321.276163381428</v>
      </c>
      <c r="F49" s="18">
        <f t="shared" si="29"/>
        <v>10406.027628481323</v>
      </c>
      <c r="G49" s="18">
        <f t="shared" si="29"/>
        <v>10146.368789497832</v>
      </c>
      <c r="H49" s="18">
        <f t="shared" si="29"/>
        <v>10542.801948100012</v>
      </c>
      <c r="I49" s="18">
        <f t="shared" si="29"/>
        <v>10928.193352937256</v>
      </c>
      <c r="J49" s="18">
        <f t="shared" si="29"/>
        <v>10501.38334778303</v>
      </c>
      <c r="K49" s="18">
        <f t="shared" si="29"/>
        <v>12002.545280902619</v>
      </c>
      <c r="L49" s="18">
        <f t="shared" si="29"/>
        <v>11653.529160483278</v>
      </c>
      <c r="M49" s="18">
        <f t="shared" si="29"/>
        <v>11822.502802787474</v>
      </c>
    </row>
    <row r="50" spans="1:13">
      <c r="A50" s="27" t="s">
        <v>27</v>
      </c>
      <c r="B50" s="18">
        <f t="shared" ref="B50:M50" si="30">B121*B$1</f>
        <v>1182.0356789363345</v>
      </c>
      <c r="C50" s="18">
        <f t="shared" si="30"/>
        <v>1320.4520004072076</v>
      </c>
      <c r="D50" s="18">
        <f t="shared" si="30"/>
        <v>1461.145474290571</v>
      </c>
      <c r="E50" s="18">
        <f t="shared" si="30"/>
        <v>1529.1200975411505</v>
      </c>
      <c r="F50" s="18">
        <f t="shared" si="30"/>
        <v>1786.3278994358814</v>
      </c>
      <c r="G50" s="18">
        <f t="shared" si="30"/>
        <v>1912.8213476993208</v>
      </c>
      <c r="H50" s="18">
        <f t="shared" si="30"/>
        <v>2016.6165825351948</v>
      </c>
      <c r="I50" s="18">
        <f t="shared" si="30"/>
        <v>1995.4565318835319</v>
      </c>
      <c r="J50" s="18">
        <f t="shared" si="30"/>
        <v>1671.587291995279</v>
      </c>
      <c r="K50" s="18">
        <f t="shared" si="30"/>
        <v>1940.0637430732156</v>
      </c>
      <c r="L50" s="18">
        <f t="shared" si="30"/>
        <v>1828.2767424805486</v>
      </c>
      <c r="M50" s="18">
        <f t="shared" si="30"/>
        <v>2538.0482721494286</v>
      </c>
    </row>
    <row r="51" spans="1:13">
      <c r="A51" s="16" t="s">
        <v>28</v>
      </c>
      <c r="B51" s="18">
        <f t="shared" ref="B51:I52" si="31">B122*B$1</f>
        <v>156.29197808449783</v>
      </c>
      <c r="C51" s="18">
        <f t="shared" si="31"/>
        <v>194.81593434560961</v>
      </c>
      <c r="D51" s="18">
        <f t="shared" si="31"/>
        <v>222.20595873270693</v>
      </c>
      <c r="E51" s="18">
        <f t="shared" si="31"/>
        <v>228.65271286323923</v>
      </c>
      <c r="F51" s="18">
        <f t="shared" si="31"/>
        <v>357.55341358326302</v>
      </c>
      <c r="G51" s="18">
        <f t="shared" si="31"/>
        <v>396.08684712951589</v>
      </c>
      <c r="H51" s="18">
        <f t="shared" si="31"/>
        <v>450.2464731396089</v>
      </c>
      <c r="I51" s="18">
        <f t="shared" si="31"/>
        <v>462.73600628115582</v>
      </c>
      <c r="J51" s="18">
        <f>J123*J$1</f>
        <v>1289.8321409764214</v>
      </c>
      <c r="K51" s="18">
        <f t="shared" ref="K51:M52" si="32">K122*K$1</f>
        <v>385.3901764594832</v>
      </c>
      <c r="L51" s="18">
        <f t="shared" si="32"/>
        <v>587.30465229404683</v>
      </c>
      <c r="M51" s="18">
        <f t="shared" si="32"/>
        <v>746.28476320767277</v>
      </c>
    </row>
    <row r="52" spans="1:13">
      <c r="A52" s="16" t="s">
        <v>29</v>
      </c>
      <c r="B52" s="18">
        <f t="shared" si="31"/>
        <v>1025.7437008518368</v>
      </c>
      <c r="C52" s="18">
        <f t="shared" si="31"/>
        <v>1125.6360660615981</v>
      </c>
      <c r="D52" s="18">
        <f t="shared" si="31"/>
        <v>1238.9395155578641</v>
      </c>
      <c r="E52" s="18">
        <f t="shared" si="31"/>
        <v>1300.4673846779112</v>
      </c>
      <c r="F52" s="18">
        <f t="shared" si="31"/>
        <v>1428.7744858526187</v>
      </c>
      <c r="G52" s="18">
        <f t="shared" si="31"/>
        <v>1516.7345005698048</v>
      </c>
      <c r="H52" s="18">
        <f t="shared" si="31"/>
        <v>1566.3701093955858</v>
      </c>
      <c r="I52" s="18">
        <f t="shared" si="31"/>
        <v>1532.7205256023763</v>
      </c>
      <c r="J52" s="18" t="e">
        <f>#REF!*J$1</f>
        <v>#REF!</v>
      </c>
      <c r="K52" s="18">
        <f t="shared" si="32"/>
        <v>1554.6735666137326</v>
      </c>
      <c r="L52" s="18">
        <f t="shared" si="32"/>
        <v>1240.9720901865016</v>
      </c>
      <c r="M52" s="18">
        <f t="shared" si="32"/>
        <v>1791.7635089417558</v>
      </c>
    </row>
    <row r="53" spans="1:13">
      <c r="A53" s="24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>
      <c r="A54" s="13" t="s">
        <v>64</v>
      </c>
      <c r="B54" s="12">
        <f t="shared" ref="B54:M54" si="33">B125*B$1</f>
        <v>3561.2114315997851</v>
      </c>
      <c r="C54" s="12">
        <f t="shared" si="33"/>
        <v>3574.4727836553143</v>
      </c>
      <c r="D54" s="12">
        <f t="shared" si="33"/>
        <v>3250.2242787667033</v>
      </c>
      <c r="E54" s="12">
        <f t="shared" si="33"/>
        <v>1787.5635033529775</v>
      </c>
      <c r="F54" s="12">
        <f t="shared" si="33"/>
        <v>1378.6034735486164</v>
      </c>
      <c r="G54" s="12">
        <f t="shared" si="33"/>
        <v>1395.4548818210073</v>
      </c>
      <c r="H54" s="12">
        <f t="shared" si="33"/>
        <v>1515.0903734845233</v>
      </c>
      <c r="I54" s="12">
        <f t="shared" si="33"/>
        <v>1630.9154340145326</v>
      </c>
      <c r="J54" s="12">
        <f t="shared" si="33"/>
        <v>1243.7609991379511</v>
      </c>
      <c r="K54" s="12">
        <f t="shared" si="33"/>
        <v>1281.8620973025797</v>
      </c>
      <c r="L54" s="12">
        <f t="shared" si="33"/>
        <v>1175.0093213789221</v>
      </c>
      <c r="M54" s="12">
        <f t="shared" si="33"/>
        <v>1642.3065335815918</v>
      </c>
    </row>
    <row r="55" spans="1:13">
      <c r="A55" s="13"/>
      <c r="B55" s="28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s="34" customFormat="1" ht="18" customHeight="1">
      <c r="A56" s="52" t="s">
        <v>30</v>
      </c>
      <c r="B56" s="53">
        <f t="shared" ref="B56:M56" si="34">B11-B46</f>
        <v>1170.1508054648439</v>
      </c>
      <c r="C56" s="53">
        <f t="shared" si="34"/>
        <v>1139.2947478053902</v>
      </c>
      <c r="D56" s="53">
        <f t="shared" si="34"/>
        <v>-21.502431654000247</v>
      </c>
      <c r="E56" s="53">
        <f t="shared" si="34"/>
        <v>-3002.4100792521858</v>
      </c>
      <c r="F56" s="53">
        <f t="shared" si="34"/>
        <v>-4554.728379158707</v>
      </c>
      <c r="G56" s="53">
        <f t="shared" si="34"/>
        <v>-1215.7932126629894</v>
      </c>
      <c r="H56" s="53">
        <f t="shared" si="34"/>
        <v>-486.81775790860775</v>
      </c>
      <c r="I56" s="53">
        <f t="shared" si="34"/>
        <v>-5362.8819246409457</v>
      </c>
      <c r="J56" s="53">
        <f t="shared" si="34"/>
        <v>-3840.0076955426266</v>
      </c>
      <c r="K56" s="53">
        <f t="shared" si="34"/>
        <v>1441.7750335928213</v>
      </c>
      <c r="L56" s="53">
        <f t="shared" si="34"/>
        <v>151.48635868666315</v>
      </c>
      <c r="M56" s="53">
        <f t="shared" si="34"/>
        <v>-2434.836549336469</v>
      </c>
    </row>
    <row r="57" spans="1:13" s="34" customFormat="1" ht="18" customHeight="1">
      <c r="A57" s="52" t="s">
        <v>31</v>
      </c>
      <c r="B57" s="53">
        <f t="shared" ref="B57:M57" si="35">B10-(B45-B50)</f>
        <v>-998.00952373530163</v>
      </c>
      <c r="C57" s="53">
        <f t="shared" si="35"/>
        <v>-558.01846529729664</v>
      </c>
      <c r="D57" s="53">
        <f t="shared" si="35"/>
        <v>309.57552292364562</v>
      </c>
      <c r="E57" s="53">
        <f t="shared" si="35"/>
        <v>-1710.883966673442</v>
      </c>
      <c r="F57" s="53">
        <f t="shared" si="35"/>
        <v>-3623.106649491403</v>
      </c>
      <c r="G57" s="53">
        <f t="shared" si="35"/>
        <v>-363.63905456805878</v>
      </c>
      <c r="H57" s="53">
        <f t="shared" si="35"/>
        <v>406.32096279958569</v>
      </c>
      <c r="I57" s="53">
        <f t="shared" si="35"/>
        <v>-4712.9956224492089</v>
      </c>
      <c r="J57" s="53">
        <f t="shared" si="35"/>
        <v>-3046.64904749161</v>
      </c>
      <c r="K57" s="53">
        <f t="shared" si="35"/>
        <v>2371.7886928227927</v>
      </c>
      <c r="L57" s="53">
        <f t="shared" si="35"/>
        <v>851.19572920344945</v>
      </c>
      <c r="M57" s="53">
        <f t="shared" si="35"/>
        <v>-1108.2458748401041</v>
      </c>
    </row>
    <row r="58" spans="1:13" s="34" customFormat="1" ht="18" customHeight="1">
      <c r="A58" s="54" t="s">
        <v>32</v>
      </c>
      <c r="B58" s="53">
        <f t="shared" ref="B58:M58" si="36">B10-B45</f>
        <v>-2180.0452026716375</v>
      </c>
      <c r="C58" s="53">
        <f t="shared" si="36"/>
        <v>-1878.470465704504</v>
      </c>
      <c r="D58" s="53">
        <f t="shared" si="36"/>
        <v>-1151.5699513669242</v>
      </c>
      <c r="E58" s="53">
        <f t="shared" si="36"/>
        <v>-3240.0040642145941</v>
      </c>
      <c r="F58" s="53">
        <f t="shared" si="36"/>
        <v>-5409.4345489272837</v>
      </c>
      <c r="G58" s="53">
        <f t="shared" si="36"/>
        <v>-2276.4604022673811</v>
      </c>
      <c r="H58" s="53">
        <f t="shared" si="36"/>
        <v>-1610.2956197356107</v>
      </c>
      <c r="I58" s="53">
        <f t="shared" si="36"/>
        <v>-6708.4521543327392</v>
      </c>
      <c r="J58" s="53">
        <f t="shared" si="36"/>
        <v>-4718.236339486888</v>
      </c>
      <c r="K58" s="53">
        <f t="shared" si="36"/>
        <v>431.7249497495759</v>
      </c>
      <c r="L58" s="53">
        <f t="shared" si="36"/>
        <v>-977.08101327710028</v>
      </c>
      <c r="M58" s="53">
        <f t="shared" si="36"/>
        <v>-3646.2941469895341</v>
      </c>
    </row>
    <row r="59" spans="1:13">
      <c r="A59" s="4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</row>
    <row r="60" spans="1:13">
      <c r="A60" s="11" t="s">
        <v>33</v>
      </c>
      <c r="B60" s="12">
        <f t="shared" ref="B60:M60" si="37">B62+B63</f>
        <v>2180.0578282454353</v>
      </c>
      <c r="C60" s="12">
        <f t="shared" si="37"/>
        <v>1878.4704657045083</v>
      </c>
      <c r="D60" s="12">
        <f t="shared" si="37"/>
        <v>1151.5699513669201</v>
      </c>
      <c r="E60" s="12">
        <f t="shared" si="37"/>
        <v>3240.0325137167247</v>
      </c>
      <c r="F60" s="12">
        <f t="shared" si="37"/>
        <v>5409.4345489272864</v>
      </c>
      <c r="G60" s="12">
        <f t="shared" si="37"/>
        <v>2276.4604022673789</v>
      </c>
      <c r="H60" s="12">
        <f t="shared" si="37"/>
        <v>1610.295619735615</v>
      </c>
      <c r="I60" s="12">
        <f t="shared" si="37"/>
        <v>6708.4521543327382</v>
      </c>
      <c r="J60" s="12">
        <f t="shared" si="37"/>
        <v>4718.2363394868898</v>
      </c>
      <c r="K60" s="12">
        <f t="shared" si="37"/>
        <v>-431.72494974958079</v>
      </c>
      <c r="L60" s="12">
        <f t="shared" si="37"/>
        <v>977.0810132771004</v>
      </c>
      <c r="M60" s="12">
        <f t="shared" si="37"/>
        <v>3646.2941469895336</v>
      </c>
    </row>
    <row r="61" spans="1:13">
      <c r="A61" s="4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>
      <c r="A62" s="30" t="s">
        <v>34</v>
      </c>
      <c r="B62" s="22">
        <f t="shared" ref="B62:M62" si="38">B133*B$1</f>
        <v>-65.274216551971392</v>
      </c>
      <c r="C62" s="22">
        <f t="shared" si="38"/>
        <v>1400.7126132546066</v>
      </c>
      <c r="D62" s="22">
        <f t="shared" si="38"/>
        <v>-84.649889041031216</v>
      </c>
      <c r="E62" s="22">
        <f t="shared" si="38"/>
        <v>3639.0977443609027</v>
      </c>
      <c r="F62" s="22">
        <f t="shared" si="38"/>
        <v>1305.9254652867232</v>
      </c>
      <c r="G62" s="22">
        <f t="shared" si="38"/>
        <v>495.26840025456221</v>
      </c>
      <c r="H62" s="22">
        <f t="shared" si="38"/>
        <v>437.25667253859933</v>
      </c>
      <c r="I62" s="22">
        <f t="shared" si="38"/>
        <v>5299.9251890642709</v>
      </c>
      <c r="J62" s="22">
        <f t="shared" si="38"/>
        <v>1953.9278715535011</v>
      </c>
      <c r="K62" s="22">
        <f t="shared" si="38"/>
        <v>229.75491121500519</v>
      </c>
      <c r="L62" s="22">
        <f t="shared" si="38"/>
        <v>-225.48946498988843</v>
      </c>
      <c r="M62" s="22">
        <f t="shared" si="38"/>
        <v>2778.3555663112347</v>
      </c>
    </row>
    <row r="63" spans="1:13">
      <c r="A63" s="30" t="s">
        <v>35</v>
      </c>
      <c r="B63" s="22">
        <f t="shared" ref="B63:M63" si="39">B134*B$1</f>
        <v>2245.3320447974065</v>
      </c>
      <c r="C63" s="22">
        <f t="shared" si="39"/>
        <v>477.75785244990169</v>
      </c>
      <c r="D63" s="22">
        <f t="shared" si="39"/>
        <v>1236.2198404079513</v>
      </c>
      <c r="E63" s="22">
        <f t="shared" si="39"/>
        <v>-399.06523064417809</v>
      </c>
      <c r="F63" s="22">
        <f t="shared" si="39"/>
        <v>4103.5090836405634</v>
      </c>
      <c r="G63" s="22">
        <f t="shared" si="39"/>
        <v>1781.1920020128168</v>
      </c>
      <c r="H63" s="22">
        <f t="shared" si="39"/>
        <v>1173.0389471970157</v>
      </c>
      <c r="I63" s="22">
        <f t="shared" si="39"/>
        <v>1408.5269652684676</v>
      </c>
      <c r="J63" s="22">
        <f t="shared" si="39"/>
        <v>2764.3084679333892</v>
      </c>
      <c r="K63" s="22">
        <f t="shared" si="39"/>
        <v>-661.47986096458601</v>
      </c>
      <c r="L63" s="22">
        <f t="shared" si="39"/>
        <v>1202.5704782669889</v>
      </c>
      <c r="M63" s="22">
        <f t="shared" si="39"/>
        <v>867.93858067829888</v>
      </c>
    </row>
    <row r="64" spans="1:13" ht="13.5" thickBot="1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1:13">
      <c r="A65" s="33" t="s">
        <v>36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>
      <c r="A66" s="30" t="s">
        <v>65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>
      <c r="A67" s="30" t="s">
        <v>66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>
      <c r="A68" s="30" t="s">
        <v>37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>
      <c r="A69" s="30" t="s">
        <v>38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>
      <c r="A70" s="33" t="s">
        <v>41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>
      <c r="A71" s="30" t="s">
        <v>67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>
      <c r="A72" s="30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>
      <c r="A73" s="30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>
      <c r="A74" s="30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>
      <c r="A75" s="3" t="s">
        <v>1</v>
      </c>
    </row>
    <row r="76" spans="1:13">
      <c r="A76" s="3" t="s">
        <v>2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>
      <c r="A77" s="3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>
      <c r="A78" s="3" t="s">
        <v>39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5" thickBot="1">
      <c r="A79" s="8" t="s">
        <v>4</v>
      </c>
      <c r="B79" s="8" t="s">
        <v>44</v>
      </c>
      <c r="C79" s="8" t="s">
        <v>45</v>
      </c>
      <c r="D79" s="8" t="s">
        <v>46</v>
      </c>
      <c r="E79" s="8" t="s">
        <v>47</v>
      </c>
      <c r="F79" s="8" t="s">
        <v>48</v>
      </c>
      <c r="G79" s="8" t="s">
        <v>49</v>
      </c>
      <c r="H79" s="8" t="s">
        <v>50</v>
      </c>
      <c r="I79" s="8" t="s">
        <v>68</v>
      </c>
      <c r="J79" s="8" t="s">
        <v>69</v>
      </c>
      <c r="K79" s="8" t="s">
        <v>70</v>
      </c>
      <c r="L79" s="8" t="s">
        <v>71</v>
      </c>
      <c r="M79" s="8" t="s">
        <v>51</v>
      </c>
    </row>
    <row r="80" spans="1:13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>
      <c r="A81" s="11" t="s">
        <v>5</v>
      </c>
      <c r="B81" s="25">
        <f t="shared" ref="B81:M81" si="40">SUM(B82,B112,B114)</f>
        <v>52782.19999999999</v>
      </c>
      <c r="C81" s="25">
        <f t="shared" si="40"/>
        <v>58397.000000000007</v>
      </c>
      <c r="D81" s="25">
        <f t="shared" si="40"/>
        <v>57261.5</v>
      </c>
      <c r="E81" s="44">
        <f t="shared" si="40"/>
        <v>44972.570000000007</v>
      </c>
      <c r="F81" s="44">
        <f t="shared" si="40"/>
        <v>36180.600000000006</v>
      </c>
      <c r="G81" s="44">
        <f t="shared" si="40"/>
        <v>43169.7</v>
      </c>
      <c r="H81" s="44">
        <f t="shared" si="40"/>
        <v>46748.600000000006</v>
      </c>
      <c r="I81" s="44">
        <f t="shared" si="40"/>
        <v>34059.700000000004</v>
      </c>
      <c r="J81" s="44">
        <f t="shared" si="40"/>
        <v>36412.300000000003</v>
      </c>
      <c r="K81" s="44">
        <f t="shared" si="40"/>
        <v>54210.3</v>
      </c>
      <c r="L81" s="44">
        <f t="shared" si="40"/>
        <v>47571</v>
      </c>
      <c r="M81" s="44">
        <f t="shared" si="40"/>
        <v>47365</v>
      </c>
    </row>
    <row r="82" spans="1:13">
      <c r="A82" s="13" t="s">
        <v>6</v>
      </c>
      <c r="B82" s="35">
        <f t="shared" ref="B82:D82" si="41">SUM(B83,B110)</f>
        <v>52280.799999999988</v>
      </c>
      <c r="C82" s="35">
        <f t="shared" si="41"/>
        <v>57080.500000000007</v>
      </c>
      <c r="D82" s="35">
        <f t="shared" si="41"/>
        <v>52272.299999999996</v>
      </c>
      <c r="E82" s="35">
        <f>SUM(E83,E110)-0.03</f>
        <v>41158.870000000003</v>
      </c>
      <c r="F82" s="46">
        <f t="shared" ref="F82:M82" si="42">SUM(F83,F110)</f>
        <v>34870.100000000006</v>
      </c>
      <c r="G82" s="46">
        <f t="shared" si="42"/>
        <v>42331.899999999994</v>
      </c>
      <c r="H82" s="46">
        <f t="shared" si="42"/>
        <v>45768.800000000003</v>
      </c>
      <c r="I82" s="46">
        <f t="shared" si="42"/>
        <v>33346.300000000003</v>
      </c>
      <c r="J82" s="46">
        <f t="shared" si="42"/>
        <v>35497.5</v>
      </c>
      <c r="K82" s="46">
        <f t="shared" si="42"/>
        <v>53530.400000000001</v>
      </c>
      <c r="L82" s="46">
        <f t="shared" si="42"/>
        <v>47454.9</v>
      </c>
      <c r="M82" s="46">
        <f t="shared" si="42"/>
        <v>46288</v>
      </c>
    </row>
    <row r="83" spans="1:13">
      <c r="A83" s="40" t="s">
        <v>9</v>
      </c>
      <c r="B83" s="37">
        <f t="shared" ref="B83:I83" si="43">SUM(B84,B97,B100,B105,B109)</f>
        <v>44641.599999999991</v>
      </c>
      <c r="C83" s="37">
        <f t="shared" si="43"/>
        <v>47286.600000000006</v>
      </c>
      <c r="D83" s="37">
        <f t="shared" si="43"/>
        <v>42298.2</v>
      </c>
      <c r="E83" s="37">
        <f t="shared" si="43"/>
        <v>29732.800000000003</v>
      </c>
      <c r="F83" s="37">
        <f t="shared" si="43"/>
        <v>26556.100000000002</v>
      </c>
      <c r="G83" s="37">
        <f t="shared" si="43"/>
        <v>32143.599999999999</v>
      </c>
      <c r="H83" s="37">
        <f t="shared" si="43"/>
        <v>33710.9</v>
      </c>
      <c r="I83" s="37">
        <f t="shared" si="43"/>
        <v>26333</v>
      </c>
      <c r="J83" s="37">
        <v>29927.7</v>
      </c>
      <c r="K83" s="37">
        <v>43103.200000000004</v>
      </c>
      <c r="L83" s="37">
        <f>SUM(L84,L94,L95,L97,L100,L105,L109)</f>
        <v>38476.1</v>
      </c>
      <c r="M83" s="37">
        <f>SUM(M84,M94,M95,M97,M100,M105,M109)</f>
        <v>37369.1</v>
      </c>
    </row>
    <row r="84" spans="1:13">
      <c r="A84" s="20" t="s">
        <v>10</v>
      </c>
      <c r="B84" s="41">
        <v>33508.800000000003</v>
      </c>
      <c r="C84" s="41">
        <v>36752.300000000003</v>
      </c>
      <c r="D84" s="41">
        <v>29974.3</v>
      </c>
      <c r="E84" s="41">
        <v>17668.400000000001</v>
      </c>
      <c r="F84" s="41">
        <v>16936.5</v>
      </c>
      <c r="G84" s="41">
        <v>20224.099999999999</v>
      </c>
      <c r="H84" s="41">
        <v>23302.9</v>
      </c>
      <c r="I84" s="41">
        <v>15768.9</v>
      </c>
      <c r="J84" s="41">
        <v>17825.7</v>
      </c>
      <c r="K84" s="41">
        <v>30811.700000000004</v>
      </c>
      <c r="L84" s="41">
        <v>25351.3</v>
      </c>
      <c r="M84" s="41">
        <v>21803.4</v>
      </c>
    </row>
    <row r="85" spans="1:13">
      <c r="A85" s="20" t="s">
        <v>53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>
      <c r="A86" s="21" t="s">
        <v>11</v>
      </c>
      <c r="B86" s="42">
        <f t="shared" ref="B86:E86" si="44">B87+B88</f>
        <v>24446.9</v>
      </c>
      <c r="C86" s="42">
        <f t="shared" si="44"/>
        <v>27120</v>
      </c>
      <c r="D86" s="42">
        <f t="shared" si="44"/>
        <v>19993.900000000001</v>
      </c>
      <c r="E86" s="42">
        <f t="shared" si="44"/>
        <v>8039.5</v>
      </c>
      <c r="F86" s="42">
        <f>F87+F88</f>
        <v>8035.1</v>
      </c>
      <c r="G86" s="42">
        <f>G87+G88</f>
        <v>10951.5</v>
      </c>
      <c r="H86" s="42">
        <v>12449</v>
      </c>
      <c r="I86" s="42">
        <v>7090</v>
      </c>
      <c r="J86" s="42">
        <v>9090.5</v>
      </c>
      <c r="K86" s="42">
        <v>22864.1</v>
      </c>
      <c r="L86" s="42">
        <v>17639.7</v>
      </c>
      <c r="M86" s="42">
        <v>13424</v>
      </c>
    </row>
    <row r="87" spans="1:13">
      <c r="A87" s="55" t="s">
        <v>54</v>
      </c>
      <c r="B87" s="19">
        <v>14771.8</v>
      </c>
      <c r="C87" s="19">
        <v>16969.5</v>
      </c>
      <c r="D87" s="19">
        <v>10512.7</v>
      </c>
      <c r="E87" s="19">
        <v>1036.4000000000001</v>
      </c>
      <c r="F87" s="19">
        <v>1115.9000000000001</v>
      </c>
      <c r="G87" s="19">
        <v>2093.1</v>
      </c>
      <c r="H87" s="19">
        <v>3755.3</v>
      </c>
      <c r="I87" s="19">
        <v>1720</v>
      </c>
      <c r="J87" s="42">
        <v>3115</v>
      </c>
      <c r="K87" s="42">
        <v>11450.6</v>
      </c>
      <c r="L87" s="42">
        <v>9518.0999999999985</v>
      </c>
      <c r="M87" s="42">
        <v>5867.0999999999995</v>
      </c>
    </row>
    <row r="88" spans="1:13">
      <c r="A88" s="55" t="s">
        <v>8</v>
      </c>
      <c r="B88" s="19">
        <v>9675.1</v>
      </c>
      <c r="C88" s="19">
        <v>10150.5</v>
      </c>
      <c r="D88" s="19">
        <v>9481.2000000000007</v>
      </c>
      <c r="E88" s="19">
        <v>7003.1</v>
      </c>
      <c r="F88" s="19">
        <v>6919.2</v>
      </c>
      <c r="G88" s="19">
        <v>8858.4</v>
      </c>
      <c r="H88" s="19">
        <v>8693.7000000000007</v>
      </c>
      <c r="I88" s="19">
        <v>5370</v>
      </c>
      <c r="J88" s="42">
        <v>5975.5</v>
      </c>
      <c r="K88" s="42">
        <v>11413.5</v>
      </c>
      <c r="L88" s="42">
        <v>8121.6</v>
      </c>
      <c r="M88" s="42">
        <v>7556.9</v>
      </c>
    </row>
    <row r="89" spans="1:13">
      <c r="A89" s="21" t="s">
        <v>12</v>
      </c>
      <c r="B89" s="19">
        <v>6207.4</v>
      </c>
      <c r="C89" s="19">
        <v>6619.9</v>
      </c>
      <c r="D89" s="19">
        <v>7445.3</v>
      </c>
      <c r="E89" s="19">
        <v>7186.5</v>
      </c>
      <c r="F89" s="19">
        <v>6303.3</v>
      </c>
      <c r="G89" s="19">
        <v>6598.7</v>
      </c>
      <c r="H89" s="19">
        <v>6915.2</v>
      </c>
      <c r="I89" s="19">
        <v>6030</v>
      </c>
      <c r="J89" s="42">
        <v>5767.9000000000005</v>
      </c>
      <c r="K89" s="42">
        <v>5954.7000000000007</v>
      </c>
      <c r="L89" s="42">
        <v>5315.3</v>
      </c>
      <c r="M89" s="42">
        <v>6234.6000000000013</v>
      </c>
    </row>
    <row r="90" spans="1:13">
      <c r="A90" s="21" t="s">
        <v>55</v>
      </c>
      <c r="B90" s="19">
        <v>884.6</v>
      </c>
      <c r="C90" s="19">
        <v>941.5</v>
      </c>
      <c r="D90" s="19">
        <v>1066.8</v>
      </c>
      <c r="E90" s="19">
        <v>990</v>
      </c>
      <c r="F90" s="19">
        <v>827.3</v>
      </c>
      <c r="G90" s="19">
        <v>858.4</v>
      </c>
      <c r="H90" s="19">
        <v>1359.7</v>
      </c>
      <c r="I90" s="19">
        <v>980</v>
      </c>
      <c r="J90" s="42">
        <v>1005.5999999999999</v>
      </c>
      <c r="K90" s="42">
        <v>1038.0999999999999</v>
      </c>
      <c r="L90" s="42">
        <v>1534.6</v>
      </c>
      <c r="M90" s="42">
        <v>1141.9000000000001</v>
      </c>
    </row>
    <row r="91" spans="1:13">
      <c r="A91" s="21" t="s">
        <v>13</v>
      </c>
      <c r="B91" s="19">
        <v>186.6</v>
      </c>
      <c r="C91" s="19">
        <v>209.6</v>
      </c>
      <c r="D91" s="19">
        <v>264</v>
      </c>
      <c r="E91" s="19">
        <v>225.8</v>
      </c>
      <c r="F91" s="19">
        <v>218</v>
      </c>
      <c r="G91" s="19">
        <v>183.6</v>
      </c>
      <c r="H91" s="19">
        <v>190.6</v>
      </c>
      <c r="I91" s="19">
        <v>168</v>
      </c>
      <c r="J91" s="42">
        <v>166.9</v>
      </c>
      <c r="K91" s="42">
        <v>180.6</v>
      </c>
      <c r="L91" s="42">
        <v>152.79999999999998</v>
      </c>
      <c r="M91" s="42">
        <v>177</v>
      </c>
    </row>
    <row r="92" spans="1:13">
      <c r="A92" s="21" t="s">
        <v>56</v>
      </c>
      <c r="B92" s="19">
        <v>218</v>
      </c>
      <c r="C92" s="19">
        <v>210.2</v>
      </c>
      <c r="D92" s="19">
        <v>215</v>
      </c>
      <c r="E92" s="19">
        <v>438.2</v>
      </c>
      <c r="F92" s="19">
        <v>602.79999999999995</v>
      </c>
      <c r="G92" s="19">
        <v>608.1</v>
      </c>
      <c r="H92" s="19">
        <v>648.6</v>
      </c>
      <c r="I92" s="19">
        <v>586.20000000000005</v>
      </c>
      <c r="J92" s="42">
        <v>644.90000000000009</v>
      </c>
      <c r="K92" s="42">
        <v>643.5</v>
      </c>
      <c r="L92" s="42">
        <v>647.6</v>
      </c>
      <c r="M92" s="42">
        <v>764.69999999999993</v>
      </c>
    </row>
    <row r="93" spans="1:13">
      <c r="A93" s="21"/>
      <c r="B93" s="19"/>
      <c r="C93" s="19"/>
      <c r="D93" s="19"/>
      <c r="E93" s="19"/>
      <c r="F93" s="19"/>
      <c r="G93" s="19"/>
      <c r="H93" s="19"/>
      <c r="I93" s="19"/>
      <c r="J93" s="42"/>
      <c r="K93" s="42"/>
      <c r="L93" s="42"/>
      <c r="M93" s="42"/>
    </row>
    <row r="94" spans="1:13">
      <c r="A94" s="20" t="s">
        <v>57</v>
      </c>
      <c r="B94" s="19">
        <v>1162.5999999999999</v>
      </c>
      <c r="C94" s="19">
        <v>1240.2</v>
      </c>
      <c r="D94" s="19">
        <v>600.9</v>
      </c>
      <c r="E94" s="19">
        <v>130.5</v>
      </c>
      <c r="F94" s="19">
        <v>98.6</v>
      </c>
      <c r="G94" s="19">
        <v>153.30000000000001</v>
      </c>
      <c r="H94" s="19">
        <v>717.9</v>
      </c>
      <c r="I94" s="19">
        <v>210</v>
      </c>
      <c r="J94" s="19">
        <v>308</v>
      </c>
      <c r="K94" s="19">
        <v>1911.3</v>
      </c>
      <c r="L94" s="19">
        <v>1600.6000000000001</v>
      </c>
      <c r="M94" s="19">
        <v>639.79999999999995</v>
      </c>
    </row>
    <row r="95" spans="1:13">
      <c r="A95" s="20" t="s">
        <v>58</v>
      </c>
      <c r="B95" s="19">
        <v>369.7</v>
      </c>
      <c r="C95" s="19">
        <v>381.4</v>
      </c>
      <c r="D95" s="19">
        <v>345.8</v>
      </c>
      <c r="E95" s="19">
        <v>611.70000000000005</v>
      </c>
      <c r="F95" s="19">
        <v>803</v>
      </c>
      <c r="G95" s="19">
        <v>813.2</v>
      </c>
      <c r="H95" s="19">
        <v>957.2</v>
      </c>
      <c r="I95" s="19">
        <v>643.70000000000005</v>
      </c>
      <c r="J95" s="19">
        <v>780.80000000000007</v>
      </c>
      <c r="K95" s="19">
        <v>1248.3</v>
      </c>
      <c r="L95" s="19">
        <v>900.59999999999991</v>
      </c>
      <c r="M95" s="19">
        <v>929.40000000000009</v>
      </c>
    </row>
    <row r="96" spans="1:13">
      <c r="A96" s="20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  <row r="97" spans="1:13">
      <c r="A97" s="20" t="s">
        <v>14</v>
      </c>
      <c r="B97" s="42">
        <v>4.2</v>
      </c>
      <c r="C97" s="42">
        <v>3.5</v>
      </c>
      <c r="D97" s="42">
        <v>3.4</v>
      </c>
      <c r="E97" s="42">
        <v>3.2</v>
      </c>
      <c r="F97" s="42">
        <v>3</v>
      </c>
      <c r="G97" s="42">
        <v>3.9</v>
      </c>
      <c r="H97" s="42">
        <v>49.6</v>
      </c>
      <c r="I97" s="42">
        <v>1.6</v>
      </c>
      <c r="J97" s="42">
        <v>2</v>
      </c>
      <c r="K97" s="42">
        <v>2.3000000000000003</v>
      </c>
      <c r="L97" s="42">
        <v>1.2000000000000002</v>
      </c>
      <c r="M97" s="42">
        <v>100.4</v>
      </c>
    </row>
    <row r="98" spans="1:13">
      <c r="A98" s="20" t="s">
        <v>53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1:13">
      <c r="A99" s="21" t="s">
        <v>59</v>
      </c>
      <c r="B99" s="42">
        <v>4.2</v>
      </c>
      <c r="C99" s="42">
        <v>3.5</v>
      </c>
      <c r="D99" s="42">
        <v>3.4</v>
      </c>
      <c r="E99" s="42" t="s">
        <v>40</v>
      </c>
      <c r="F99" s="42" t="s">
        <v>40</v>
      </c>
      <c r="G99" s="42" t="s">
        <v>40</v>
      </c>
      <c r="H99" s="42" t="s">
        <v>40</v>
      </c>
      <c r="I99" s="42" t="s">
        <v>40</v>
      </c>
      <c r="J99" s="42" t="s">
        <v>40</v>
      </c>
      <c r="K99" s="42" t="s">
        <v>40</v>
      </c>
      <c r="L99" s="42" t="s">
        <v>40</v>
      </c>
      <c r="M99" s="42" t="s">
        <v>40</v>
      </c>
    </row>
    <row r="100" spans="1:13">
      <c r="A100" s="20" t="s">
        <v>15</v>
      </c>
      <c r="B100" s="41">
        <v>8295.2000000000007</v>
      </c>
      <c r="C100" s="41">
        <v>7384.3</v>
      </c>
      <c r="D100" s="41">
        <v>8903.7000000000007</v>
      </c>
      <c r="E100" s="41">
        <v>8716.2000000000007</v>
      </c>
      <c r="F100" s="41">
        <v>6612.9</v>
      </c>
      <c r="G100" s="41">
        <v>8824.5</v>
      </c>
      <c r="H100" s="41">
        <v>7330.5</v>
      </c>
      <c r="I100" s="41">
        <v>8012.3</v>
      </c>
      <c r="J100" s="41">
        <v>9453.7999999999993</v>
      </c>
      <c r="K100" s="41">
        <v>6189</v>
      </c>
      <c r="L100" s="41">
        <v>7845.7999999999993</v>
      </c>
      <c r="M100" s="41">
        <v>10850.3</v>
      </c>
    </row>
    <row r="101" spans="1:13">
      <c r="A101" s="20" t="s">
        <v>53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</row>
    <row r="102" spans="1:13">
      <c r="A102" s="21" t="s">
        <v>7</v>
      </c>
      <c r="B102" s="19">
        <v>703.8</v>
      </c>
      <c r="C102" s="19">
        <v>675.7</v>
      </c>
      <c r="D102" s="19">
        <v>694.7</v>
      </c>
      <c r="E102" s="19">
        <v>711.3</v>
      </c>
      <c r="F102" s="19">
        <v>715.5</v>
      </c>
      <c r="G102" s="19">
        <v>759.1</v>
      </c>
      <c r="H102" s="19">
        <v>650.79999999999995</v>
      </c>
      <c r="I102" s="19">
        <v>642</v>
      </c>
      <c r="J102" s="19">
        <v>648.99999999999989</v>
      </c>
      <c r="K102" s="19">
        <v>677.2</v>
      </c>
      <c r="L102" s="19">
        <v>567</v>
      </c>
      <c r="M102" s="19">
        <v>622.50000000000011</v>
      </c>
    </row>
    <row r="103" spans="1:13">
      <c r="A103" s="21" t="s">
        <v>17</v>
      </c>
      <c r="B103" s="19">
        <v>6657.4</v>
      </c>
      <c r="C103" s="19">
        <v>5744.7</v>
      </c>
      <c r="D103" s="19">
        <v>7223.3</v>
      </c>
      <c r="E103" s="19">
        <v>7004.7</v>
      </c>
      <c r="F103" s="19">
        <v>5050.3999999999996</v>
      </c>
      <c r="G103" s="19">
        <v>7244.8</v>
      </c>
      <c r="H103" s="19">
        <v>5847.5</v>
      </c>
      <c r="I103" s="19">
        <v>6700</v>
      </c>
      <c r="J103" s="19">
        <v>8083.4</v>
      </c>
      <c r="K103" s="19">
        <v>4720</v>
      </c>
      <c r="L103" s="19">
        <v>6457.9</v>
      </c>
      <c r="M103" s="19">
        <v>9252.1999999999989</v>
      </c>
    </row>
    <row r="104" spans="1:13">
      <c r="A104" s="21" t="s">
        <v>60</v>
      </c>
      <c r="B104" s="19">
        <v>551.5</v>
      </c>
      <c r="C104" s="19">
        <v>569.4</v>
      </c>
      <c r="D104" s="19">
        <v>575.5</v>
      </c>
      <c r="E104" s="19">
        <v>569</v>
      </c>
      <c r="F104" s="19">
        <v>415.1</v>
      </c>
      <c r="G104" s="19">
        <v>333.7</v>
      </c>
      <c r="H104" s="19">
        <v>291</v>
      </c>
      <c r="I104" s="19">
        <v>214.1</v>
      </c>
      <c r="J104" s="19">
        <v>248.79999999999995</v>
      </c>
      <c r="K104" s="19">
        <v>265.2</v>
      </c>
      <c r="L104" s="19">
        <v>255.69999999999996</v>
      </c>
      <c r="M104" s="19">
        <v>219.5</v>
      </c>
    </row>
    <row r="105" spans="1:13">
      <c r="A105" s="20" t="s">
        <v>18</v>
      </c>
      <c r="B105" s="41">
        <v>2587.6999999999998</v>
      </c>
      <c r="C105" s="41">
        <v>2861.5</v>
      </c>
      <c r="D105" s="41">
        <v>3014.2</v>
      </c>
      <c r="E105" s="41">
        <v>3016.4</v>
      </c>
      <c r="F105" s="41">
        <v>2684.8</v>
      </c>
      <c r="G105" s="41">
        <v>2732.5</v>
      </c>
      <c r="H105" s="41">
        <v>2672.3</v>
      </c>
      <c r="I105" s="41">
        <v>2280.1999999999998</v>
      </c>
      <c r="J105" s="41">
        <v>2353.9999999999995</v>
      </c>
      <c r="K105" s="41">
        <v>2649.7</v>
      </c>
      <c r="L105" s="41">
        <v>2508.5000000000005</v>
      </c>
      <c r="M105" s="41">
        <v>2702.6</v>
      </c>
    </row>
    <row r="106" spans="1:13">
      <c r="A106" s="20" t="s">
        <v>53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</row>
    <row r="107" spans="1:13">
      <c r="A107" s="21" t="s">
        <v>19</v>
      </c>
      <c r="B107" s="19">
        <v>2577.5</v>
      </c>
      <c r="C107" s="19">
        <v>2861</v>
      </c>
      <c r="D107" s="19">
        <v>2987.9</v>
      </c>
      <c r="E107" s="19">
        <v>3016</v>
      </c>
      <c r="F107" s="19">
        <v>2683.8</v>
      </c>
      <c r="G107" s="19">
        <v>2732.1</v>
      </c>
      <c r="H107" s="19">
        <v>2671.9</v>
      </c>
      <c r="I107" s="19">
        <v>2279.8000000000002</v>
      </c>
      <c r="J107" s="19">
        <v>2353.8000000000002</v>
      </c>
      <c r="K107" s="19">
        <v>2400.3999999999996</v>
      </c>
      <c r="L107" s="19">
        <v>2508.1</v>
      </c>
      <c r="M107" s="19">
        <v>2702.3999999999996</v>
      </c>
    </row>
    <row r="108" spans="1:13">
      <c r="A108" s="21" t="s">
        <v>61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</row>
    <row r="109" spans="1:13">
      <c r="A109" s="20" t="s">
        <v>62</v>
      </c>
      <c r="B109" s="19">
        <v>245.7</v>
      </c>
      <c r="C109" s="19">
        <v>285</v>
      </c>
      <c r="D109" s="19">
        <v>402.6</v>
      </c>
      <c r="E109" s="19">
        <v>328.6</v>
      </c>
      <c r="F109" s="19">
        <v>318.89999999999998</v>
      </c>
      <c r="G109" s="19">
        <v>358.6</v>
      </c>
      <c r="H109" s="19">
        <v>355.6</v>
      </c>
      <c r="I109" s="19">
        <v>270</v>
      </c>
      <c r="J109" s="19">
        <v>287.8</v>
      </c>
      <c r="K109" s="19">
        <v>342</v>
      </c>
      <c r="L109" s="19">
        <v>268.09999999999997</v>
      </c>
      <c r="M109" s="19">
        <v>343.19999999999993</v>
      </c>
    </row>
    <row r="110" spans="1:13">
      <c r="A110" s="40" t="s">
        <v>20</v>
      </c>
      <c r="B110" s="37">
        <v>7639.2</v>
      </c>
      <c r="C110" s="37">
        <v>9793.9</v>
      </c>
      <c r="D110" s="37">
        <v>9974.1</v>
      </c>
      <c r="E110" s="37">
        <v>11426.1</v>
      </c>
      <c r="F110" s="37">
        <v>8314</v>
      </c>
      <c r="G110" s="37">
        <v>10188.299999999999</v>
      </c>
      <c r="H110" s="37">
        <v>12057.9</v>
      </c>
      <c r="I110" s="37">
        <v>7013.3</v>
      </c>
      <c r="J110" s="37">
        <v>5569.8</v>
      </c>
      <c r="K110" s="37">
        <v>10427.199999999999</v>
      </c>
      <c r="L110" s="37">
        <v>8978.8000000000011</v>
      </c>
      <c r="M110" s="37">
        <v>8918.9</v>
      </c>
    </row>
    <row r="111" spans="1:13">
      <c r="A111" s="24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</row>
    <row r="112" spans="1:13">
      <c r="A112" s="13" t="s">
        <v>21</v>
      </c>
      <c r="B112" s="25">
        <v>419.4</v>
      </c>
      <c r="C112" s="25">
        <v>1165.8</v>
      </c>
      <c r="D112" s="25">
        <f>4989.2-D114</f>
        <v>4896.8999999999996</v>
      </c>
      <c r="E112" s="25">
        <f>3813.7-E114</f>
        <v>3606.3999999999996</v>
      </c>
      <c r="F112" s="25">
        <f>1310.5-F114</f>
        <v>1280.5999999999999</v>
      </c>
      <c r="G112" s="25">
        <f>837.8-G114</f>
        <v>836.5</v>
      </c>
      <c r="H112" s="25">
        <f>979.8-H114</f>
        <v>972.8</v>
      </c>
      <c r="I112" s="25">
        <f>713.4-I114</f>
        <v>709.9</v>
      </c>
      <c r="J112" s="25">
        <v>914.8</v>
      </c>
      <c r="K112" s="25">
        <v>679.9</v>
      </c>
      <c r="L112" s="25">
        <v>116.09999999999997</v>
      </c>
      <c r="M112" s="25">
        <v>1076.9999999999998</v>
      </c>
    </row>
    <row r="113" spans="1:13">
      <c r="A113" s="13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</row>
    <row r="114" spans="1:13">
      <c r="A114" s="13" t="s">
        <v>22</v>
      </c>
      <c r="B114" s="25">
        <v>82</v>
      </c>
      <c r="C114" s="25">
        <v>150.69999999999999</v>
      </c>
      <c r="D114" s="25">
        <v>92.3</v>
      </c>
      <c r="E114" s="25">
        <v>207.3</v>
      </c>
      <c r="F114" s="25">
        <v>29.9</v>
      </c>
      <c r="G114" s="25">
        <v>1.3</v>
      </c>
      <c r="H114" s="25">
        <v>7</v>
      </c>
      <c r="I114" s="25">
        <v>3.5</v>
      </c>
      <c r="J114" s="25"/>
      <c r="K114" s="25"/>
      <c r="L114" s="25"/>
      <c r="M114" s="25"/>
    </row>
    <row r="115" spans="1:13">
      <c r="A115" s="24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</row>
    <row r="116" spans="1:13">
      <c r="A116" s="11" t="s">
        <v>63</v>
      </c>
      <c r="B116" s="25">
        <f t="shared" ref="B116:H116" si="45">B117+B125</f>
        <v>57962.27</v>
      </c>
      <c r="C116" s="25">
        <f t="shared" si="45"/>
        <v>62839.199999999997</v>
      </c>
      <c r="D116" s="25">
        <f t="shared" si="45"/>
        <v>59971.4</v>
      </c>
      <c r="E116" s="25">
        <f t="shared" si="45"/>
        <v>52944.600000000006</v>
      </c>
      <c r="F116" s="44">
        <f t="shared" si="45"/>
        <v>49712</v>
      </c>
      <c r="G116" s="44">
        <f t="shared" si="45"/>
        <v>48866.5</v>
      </c>
      <c r="H116" s="44">
        <f t="shared" si="45"/>
        <v>50777.5</v>
      </c>
      <c r="I116" s="44">
        <f>I117+I125</f>
        <v>50831.700000000004</v>
      </c>
      <c r="J116" s="44">
        <f>J117+J125</f>
        <v>48220.399999999994</v>
      </c>
      <c r="K116" s="44">
        <f>K117+K125</f>
        <v>53130.400000000009</v>
      </c>
      <c r="L116" s="44">
        <f>L117+L125</f>
        <v>50013.599999999999</v>
      </c>
      <c r="M116" s="44">
        <f>M117+M125</f>
        <v>56479.700000000004</v>
      </c>
    </row>
    <row r="117" spans="1:13">
      <c r="A117" s="13" t="s">
        <v>23</v>
      </c>
      <c r="B117" s="43">
        <f>SUM(B118:B121)</f>
        <v>49500.369999999995</v>
      </c>
      <c r="C117" s="57">
        <f>SUM(C118:C121)</f>
        <v>54386.299999999996</v>
      </c>
      <c r="D117" s="43">
        <f>SUM(D118:D121)</f>
        <v>52322.9</v>
      </c>
      <c r="E117" s="43">
        <f>SUM(E118:E121)-0.1</f>
        <v>48546.3</v>
      </c>
      <c r="F117" s="43">
        <f>SUM(F118:F121)</f>
        <v>46263.5</v>
      </c>
      <c r="G117" s="43">
        <f>SUM(G118:G121)</f>
        <v>45374.400000000001</v>
      </c>
      <c r="H117" s="43">
        <f>SUM(H118:H121)</f>
        <v>46986.8</v>
      </c>
      <c r="I117" s="43">
        <f>SUM(I118:I121)</f>
        <v>46754.200000000004</v>
      </c>
      <c r="J117" s="43">
        <v>45107.7</v>
      </c>
      <c r="K117" s="43">
        <v>49924.000000000007</v>
      </c>
      <c r="L117" s="43">
        <v>47076.2</v>
      </c>
      <c r="M117" s="43">
        <v>52374.400000000001</v>
      </c>
    </row>
    <row r="118" spans="1:13">
      <c r="A118" s="27" t="s">
        <v>24</v>
      </c>
      <c r="B118" s="19">
        <v>9171.5</v>
      </c>
      <c r="C118" s="58">
        <v>8590.7999999999993</v>
      </c>
      <c r="D118" s="19">
        <v>10077.1</v>
      </c>
      <c r="E118" s="19">
        <v>9601.9</v>
      </c>
      <c r="F118" s="19">
        <v>9937.7999999999993</v>
      </c>
      <c r="G118" s="19">
        <v>9094.4</v>
      </c>
      <c r="H118" s="19">
        <v>9137.2000000000007</v>
      </c>
      <c r="I118" s="19">
        <v>8983.7999999999993</v>
      </c>
      <c r="J118" s="19">
        <v>9088.4</v>
      </c>
      <c r="K118" s="19">
        <v>9156.9</v>
      </c>
      <c r="L118" s="19">
        <v>8476.6</v>
      </c>
      <c r="M118" s="19">
        <v>10441.500000000002</v>
      </c>
    </row>
    <row r="119" spans="1:13">
      <c r="A119" s="27" t="s">
        <v>25</v>
      </c>
      <c r="B119" s="19">
        <v>7180.1</v>
      </c>
      <c r="C119" s="58">
        <v>8008.8</v>
      </c>
      <c r="D119" s="19">
        <v>8105.4</v>
      </c>
      <c r="E119" s="19">
        <v>7326.1</v>
      </c>
      <c r="F119" s="19">
        <v>5827.2</v>
      </c>
      <c r="G119" s="19">
        <v>6102.1</v>
      </c>
      <c r="H119" s="19">
        <v>6426.4</v>
      </c>
      <c r="I119" s="19">
        <v>5459.6</v>
      </c>
      <c r="J119" s="19">
        <v>5500.5999999999995</v>
      </c>
      <c r="K119" s="19">
        <v>5891.6</v>
      </c>
      <c r="L119" s="19">
        <v>4896.5</v>
      </c>
      <c r="M119" s="19">
        <v>6035.6</v>
      </c>
    </row>
    <row r="120" spans="1:13">
      <c r="A120" s="27" t="s">
        <v>26</v>
      </c>
      <c r="B120" s="19">
        <v>30340.1</v>
      </c>
      <c r="C120" s="58">
        <v>34664.1</v>
      </c>
      <c r="D120" s="19">
        <v>30702</v>
      </c>
      <c r="E120" s="19">
        <v>27856</v>
      </c>
      <c r="F120" s="19">
        <v>26030.1</v>
      </c>
      <c r="G120" s="19">
        <v>25391.1</v>
      </c>
      <c r="H120" s="19">
        <v>26377.7</v>
      </c>
      <c r="I120" s="19">
        <v>27321.9</v>
      </c>
      <c r="J120" s="19">
        <v>26281.3</v>
      </c>
      <c r="K120" s="19">
        <v>30022.699999999997</v>
      </c>
      <c r="L120" s="19">
        <v>29132.6</v>
      </c>
      <c r="M120" s="19">
        <v>29552.899999999998</v>
      </c>
    </row>
    <row r="121" spans="1:13">
      <c r="A121" s="27" t="s">
        <v>27</v>
      </c>
      <c r="B121" s="19">
        <f t="shared" ref="B121:E121" si="46">B122+B123</f>
        <v>2808.67</v>
      </c>
      <c r="C121" s="58">
        <f t="shared" si="46"/>
        <v>3122.6</v>
      </c>
      <c r="D121" s="19">
        <f t="shared" si="46"/>
        <v>3438.4</v>
      </c>
      <c r="E121" s="19">
        <f t="shared" si="46"/>
        <v>3762.4</v>
      </c>
      <c r="F121" s="19">
        <f>F122+F123</f>
        <v>4468.3999999999996</v>
      </c>
      <c r="G121" s="19">
        <f>G122+G123</f>
        <v>4786.8</v>
      </c>
      <c r="H121" s="19">
        <f>H122+H123</f>
        <v>5045.5</v>
      </c>
      <c r="I121" s="19">
        <f>I122+I123</f>
        <v>4988.8999999999996</v>
      </c>
      <c r="J121" s="19">
        <v>4183.3999999999996</v>
      </c>
      <c r="K121" s="19">
        <v>4852.7999999999993</v>
      </c>
      <c r="L121" s="19">
        <v>4570.5</v>
      </c>
      <c r="M121" s="19">
        <v>6344.4</v>
      </c>
    </row>
    <row r="122" spans="1:13">
      <c r="A122" s="16" t="s">
        <v>28</v>
      </c>
      <c r="B122" s="19">
        <f>371.4-0.03</f>
        <v>371.37</v>
      </c>
      <c r="C122" s="58">
        <v>460.7</v>
      </c>
      <c r="D122" s="19">
        <v>522.9</v>
      </c>
      <c r="E122" s="19">
        <v>562.6</v>
      </c>
      <c r="F122" s="19">
        <v>894.4</v>
      </c>
      <c r="G122" s="19">
        <v>991.2</v>
      </c>
      <c r="H122" s="19">
        <v>1126.5</v>
      </c>
      <c r="I122" s="19">
        <v>1156.9000000000001</v>
      </c>
      <c r="J122" s="1">
        <v>955.40000000000009</v>
      </c>
      <c r="K122" s="1">
        <v>964</v>
      </c>
      <c r="L122" s="1">
        <v>1468.1999999999998</v>
      </c>
      <c r="M122" s="1">
        <v>1865.5</v>
      </c>
    </row>
    <row r="123" spans="1:13">
      <c r="A123" s="16" t="s">
        <v>29</v>
      </c>
      <c r="B123" s="19">
        <v>2437.3000000000002</v>
      </c>
      <c r="C123" s="58">
        <v>2661.9</v>
      </c>
      <c r="D123" s="19">
        <v>2915.5</v>
      </c>
      <c r="E123" s="19">
        <v>3199.8</v>
      </c>
      <c r="F123" s="19">
        <v>3574</v>
      </c>
      <c r="G123" s="19">
        <v>3795.6</v>
      </c>
      <c r="H123" s="19">
        <v>3919</v>
      </c>
      <c r="I123" s="19">
        <v>3832</v>
      </c>
      <c r="J123" s="19">
        <v>3228</v>
      </c>
      <c r="K123" s="19">
        <v>3888.8</v>
      </c>
      <c r="L123" s="19">
        <v>3102.3</v>
      </c>
      <c r="M123" s="19">
        <v>4478.8999999999996</v>
      </c>
    </row>
    <row r="124" spans="1:13">
      <c r="A124" s="24"/>
      <c r="B124" s="39"/>
      <c r="C124" s="45"/>
      <c r="D124" s="39"/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1:13">
      <c r="A125" s="13" t="s">
        <v>64</v>
      </c>
      <c r="B125" s="25">
        <v>8461.9</v>
      </c>
      <c r="C125" s="44">
        <v>8452.9</v>
      </c>
      <c r="D125" s="25">
        <v>7648.5</v>
      </c>
      <c r="E125" s="25">
        <v>4398.3</v>
      </c>
      <c r="F125" s="25">
        <v>3448.5</v>
      </c>
      <c r="G125" s="25">
        <v>3492.1</v>
      </c>
      <c r="H125" s="25">
        <v>3790.7</v>
      </c>
      <c r="I125" s="25">
        <v>4077.5</v>
      </c>
      <c r="J125" s="25">
        <v>3112.7</v>
      </c>
      <c r="K125" s="25">
        <v>3206.4</v>
      </c>
      <c r="L125" s="25">
        <v>2937.4</v>
      </c>
      <c r="M125" s="25">
        <v>4105.3</v>
      </c>
    </row>
    <row r="126" spans="1:13">
      <c r="A126" s="13"/>
      <c r="B126" s="44"/>
      <c r="C126" s="44"/>
      <c r="D126" s="25"/>
      <c r="E126" s="25"/>
      <c r="F126" s="25"/>
      <c r="G126" s="25"/>
      <c r="H126" s="25"/>
      <c r="I126" s="25"/>
      <c r="J126" s="25"/>
      <c r="K126" s="25"/>
      <c r="L126" s="25"/>
      <c r="M126" s="25"/>
    </row>
    <row r="127" spans="1:13" ht="18" customHeight="1">
      <c r="A127" s="52" t="s">
        <v>30</v>
      </c>
      <c r="B127" s="59">
        <f t="shared" ref="B127:M127" si="47">B82-B117</f>
        <v>2780.429999999993</v>
      </c>
      <c r="C127" s="60">
        <f t="shared" si="47"/>
        <v>2694.2000000000116</v>
      </c>
      <c r="D127" s="59">
        <f t="shared" si="47"/>
        <v>-50.600000000005821</v>
      </c>
      <c r="E127" s="59">
        <f t="shared" si="47"/>
        <v>-7387.43</v>
      </c>
      <c r="F127" s="59">
        <f t="shared" si="47"/>
        <v>-11393.399999999994</v>
      </c>
      <c r="G127" s="59">
        <f t="shared" si="47"/>
        <v>-3042.5000000000073</v>
      </c>
      <c r="H127" s="59">
        <f t="shared" si="47"/>
        <v>-1218</v>
      </c>
      <c r="I127" s="59">
        <f t="shared" si="47"/>
        <v>-13407.900000000001</v>
      </c>
      <c r="J127" s="59">
        <f t="shared" si="47"/>
        <v>-9610.1999999999971</v>
      </c>
      <c r="K127" s="59">
        <f t="shared" si="47"/>
        <v>3606.3999999999942</v>
      </c>
      <c r="L127" s="59">
        <f t="shared" si="47"/>
        <v>378.70000000000437</v>
      </c>
      <c r="M127" s="59">
        <f t="shared" si="47"/>
        <v>-6086.4000000000015</v>
      </c>
    </row>
    <row r="128" spans="1:13" ht="18" customHeight="1">
      <c r="A128" s="52" t="s">
        <v>31</v>
      </c>
      <c r="B128" s="59">
        <f t="shared" ref="B128:M128" si="48">B81-(B116-B121)</f>
        <v>-2371.4000000000087</v>
      </c>
      <c r="C128" s="59">
        <f t="shared" si="48"/>
        <v>-1319.5999999999913</v>
      </c>
      <c r="D128" s="59">
        <f t="shared" si="48"/>
        <v>728.5</v>
      </c>
      <c r="E128" s="59">
        <f t="shared" si="48"/>
        <v>-4209.6299999999974</v>
      </c>
      <c r="F128" s="59">
        <f t="shared" si="48"/>
        <v>-9062.9999999999927</v>
      </c>
      <c r="G128" s="59">
        <f t="shared" si="48"/>
        <v>-910</v>
      </c>
      <c r="H128" s="59">
        <f t="shared" si="48"/>
        <v>1016.6000000000058</v>
      </c>
      <c r="I128" s="59">
        <f t="shared" si="48"/>
        <v>-11783.099999999999</v>
      </c>
      <c r="J128" s="59">
        <f t="shared" si="48"/>
        <v>-7624.6999999999898</v>
      </c>
      <c r="K128" s="59">
        <f t="shared" si="48"/>
        <v>5932.6999999999971</v>
      </c>
      <c r="L128" s="59">
        <f t="shared" si="48"/>
        <v>2127.9000000000015</v>
      </c>
      <c r="M128" s="59">
        <f t="shared" si="48"/>
        <v>-2770.3000000000029</v>
      </c>
    </row>
    <row r="129" spans="1:13" ht="18" customHeight="1">
      <c r="A129" s="54" t="s">
        <v>32</v>
      </c>
      <c r="B129" s="59">
        <f t="shared" ref="B129:D129" si="49">B81-B116</f>
        <v>-5180.070000000007</v>
      </c>
      <c r="C129" s="59">
        <f t="shared" si="49"/>
        <v>-4442.1999999999898</v>
      </c>
      <c r="D129" s="59">
        <f t="shared" si="49"/>
        <v>-2709.9000000000015</v>
      </c>
      <c r="E129" s="59">
        <f>E81-E116-0.1</f>
        <v>-7972.1299999999992</v>
      </c>
      <c r="F129" s="60">
        <f t="shared" ref="F129:M129" si="50">F81-F116</f>
        <v>-13531.399999999994</v>
      </c>
      <c r="G129" s="60">
        <f t="shared" si="50"/>
        <v>-5696.8000000000029</v>
      </c>
      <c r="H129" s="60">
        <f t="shared" si="50"/>
        <v>-4028.8999999999942</v>
      </c>
      <c r="I129" s="60">
        <f t="shared" si="50"/>
        <v>-16772</v>
      </c>
      <c r="J129" s="60">
        <f t="shared" si="50"/>
        <v>-11808.099999999991</v>
      </c>
      <c r="K129" s="60">
        <f t="shared" si="50"/>
        <v>1079.8999999999942</v>
      </c>
      <c r="L129" s="60">
        <f t="shared" si="50"/>
        <v>-2442.5999999999985</v>
      </c>
      <c r="M129" s="60">
        <f t="shared" si="50"/>
        <v>-9114.7000000000044</v>
      </c>
    </row>
    <row r="130" spans="1:13">
      <c r="A130" s="4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</row>
    <row r="131" spans="1:13">
      <c r="A131" s="11" t="s">
        <v>33</v>
      </c>
      <c r="B131" s="35">
        <f t="shared" ref="B131:M131" si="51">B133+B134</f>
        <v>5180.0999999999995</v>
      </c>
      <c r="C131" s="35">
        <f t="shared" si="51"/>
        <v>4442.2</v>
      </c>
      <c r="D131" s="35">
        <f t="shared" si="51"/>
        <v>2709.9</v>
      </c>
      <c r="E131" s="35">
        <f t="shared" si="51"/>
        <v>7972.1</v>
      </c>
      <c r="F131" s="35">
        <f t="shared" si="51"/>
        <v>13531.400000000001</v>
      </c>
      <c r="G131" s="35">
        <f t="shared" si="51"/>
        <v>5696.7999999999993</v>
      </c>
      <c r="H131" s="35">
        <f t="shared" si="51"/>
        <v>4028.9</v>
      </c>
      <c r="I131" s="35">
        <f t="shared" si="51"/>
        <v>16772</v>
      </c>
      <c r="J131" s="35">
        <f t="shared" si="51"/>
        <v>11808.1</v>
      </c>
      <c r="K131" s="35">
        <f t="shared" si="51"/>
        <v>-1079.8999999999999</v>
      </c>
      <c r="L131" s="35">
        <f t="shared" si="51"/>
        <v>2442.6</v>
      </c>
      <c r="M131" s="35">
        <f t="shared" si="51"/>
        <v>9114.7000000000007</v>
      </c>
    </row>
    <row r="132" spans="1:13">
      <c r="A132" s="4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</row>
    <row r="133" spans="1:13">
      <c r="A133" s="30" t="s">
        <v>34</v>
      </c>
      <c r="B133" s="42">
        <v>-155.1</v>
      </c>
      <c r="C133" s="42">
        <v>3312.4</v>
      </c>
      <c r="D133" s="42">
        <v>-199.2</v>
      </c>
      <c r="E133" s="42">
        <v>8954</v>
      </c>
      <c r="F133" s="42">
        <v>3266.7</v>
      </c>
      <c r="G133" s="42">
        <v>1239.4000000000001</v>
      </c>
      <c r="H133" s="42">
        <v>1094</v>
      </c>
      <c r="I133" s="42">
        <v>13250.5</v>
      </c>
      <c r="J133" s="42">
        <v>4890.0000000000009</v>
      </c>
      <c r="K133" s="42">
        <v>574.70000000000005</v>
      </c>
      <c r="L133" s="42">
        <v>-563.69999999999993</v>
      </c>
      <c r="M133" s="42">
        <v>6945.1</v>
      </c>
    </row>
    <row r="134" spans="1:13">
      <c r="A134" s="30" t="s">
        <v>35</v>
      </c>
      <c r="B134" s="42">
        <v>5335.2</v>
      </c>
      <c r="C134" s="42">
        <v>1129.8</v>
      </c>
      <c r="D134" s="42">
        <v>2909.1</v>
      </c>
      <c r="E134" s="42">
        <v>-981.9</v>
      </c>
      <c r="F134" s="42">
        <v>10264.700000000001</v>
      </c>
      <c r="G134" s="42">
        <v>4457.3999999999996</v>
      </c>
      <c r="H134" s="42">
        <v>2934.9</v>
      </c>
      <c r="I134" s="42">
        <v>3521.5</v>
      </c>
      <c r="J134" s="42">
        <v>6918.0999999999995</v>
      </c>
      <c r="K134" s="42">
        <v>-1654.6</v>
      </c>
      <c r="L134" s="42">
        <v>3006.2999999999997</v>
      </c>
      <c r="M134" s="42">
        <v>2169.5999999999995</v>
      </c>
    </row>
    <row r="135" spans="1:13" ht="13.5" thickBot="1">
      <c r="A135" s="31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</row>
    <row r="136" spans="1:13">
      <c r="A136" s="33" t="s">
        <v>36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>
      <c r="A137" s="30" t="s">
        <v>65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>
      <c r="A138" s="30" t="s">
        <v>66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>
      <c r="A139" s="30" t="s">
        <v>37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>
      <c r="A140" s="30" t="s">
        <v>38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>
      <c r="A141" s="33" t="s">
        <v>41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>
      <c r="A142" s="30" t="s">
        <v>67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6" spans="1:13">
      <c r="A146" s="3" t="s">
        <v>1</v>
      </c>
    </row>
    <row r="147" spans="1:13">
      <c r="A147" s="3" t="s">
        <v>2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>
      <c r="A148" s="3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>
      <c r="A149" s="3" t="s">
        <v>42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 ht="15" thickBot="1">
      <c r="A150" s="8" t="s">
        <v>4</v>
      </c>
      <c r="B150" s="8" t="s">
        <v>44</v>
      </c>
      <c r="C150" s="8" t="s">
        <v>45</v>
      </c>
      <c r="D150" s="8" t="s">
        <v>46</v>
      </c>
      <c r="E150" s="8" t="s">
        <v>47</v>
      </c>
      <c r="F150" s="8" t="s">
        <v>48</v>
      </c>
      <c r="G150" s="8" t="s">
        <v>49</v>
      </c>
      <c r="H150" s="8" t="s">
        <v>50</v>
      </c>
      <c r="I150" s="8" t="s">
        <v>68</v>
      </c>
      <c r="J150" s="8" t="s">
        <v>69</v>
      </c>
      <c r="K150" s="8" t="s">
        <v>70</v>
      </c>
      <c r="L150" s="8" t="s">
        <v>71</v>
      </c>
      <c r="M150" s="8" t="s">
        <v>51</v>
      </c>
    </row>
    <row r="151" spans="1:13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13">
      <c r="A152" s="11" t="s">
        <v>5</v>
      </c>
      <c r="B152" s="12">
        <f t="shared" ref="B152:M152" si="52">SUM(B153,B183,B185)</f>
        <v>8227.2291541644881</v>
      </c>
      <c r="C152" s="12">
        <f t="shared" si="52"/>
        <v>9146.0387317050245</v>
      </c>
      <c r="D152" s="12">
        <f t="shared" si="52"/>
        <v>9012.3077891622197</v>
      </c>
      <c r="E152" s="12">
        <f t="shared" si="52"/>
        <v>6769.5620432462538</v>
      </c>
      <c r="F152" s="12">
        <f t="shared" si="52"/>
        <v>5356.9937369519848</v>
      </c>
      <c r="G152" s="12">
        <f t="shared" si="52"/>
        <v>6389.1692690218597</v>
      </c>
      <c r="H152" s="12">
        <f t="shared" si="52"/>
        <v>6920.2848134057704</v>
      </c>
      <c r="I152" s="12">
        <f t="shared" si="52"/>
        <v>5045.6198567481688</v>
      </c>
      <c r="J152" s="12">
        <f t="shared" si="52"/>
        <v>5388.7001315888456</v>
      </c>
      <c r="K152" s="12">
        <f t="shared" si="52"/>
        <v>8026.7854168286158</v>
      </c>
      <c r="L152" s="12">
        <f t="shared" si="52"/>
        <v>7047.8513912929675</v>
      </c>
      <c r="M152" s="12">
        <f t="shared" si="52"/>
        <v>7017.8341243696786</v>
      </c>
    </row>
    <row r="153" spans="1:13">
      <c r="A153" s="13" t="s">
        <v>6</v>
      </c>
      <c r="B153" s="14">
        <f t="shared" ref="B153:M153" si="53">B11/2.7</f>
        <v>8149.0752936225244</v>
      </c>
      <c r="C153" s="14">
        <f t="shared" si="53"/>
        <v>8939.8507427622772</v>
      </c>
      <c r="D153" s="14">
        <f t="shared" si="53"/>
        <v>8227.0645450682277</v>
      </c>
      <c r="E153" s="14">
        <f t="shared" si="53"/>
        <v>6195.4992586571534</v>
      </c>
      <c r="F153" s="14">
        <f t="shared" si="53"/>
        <v>5162.9576985149333</v>
      </c>
      <c r="G153" s="14">
        <f t="shared" si="53"/>
        <v>6265.1738274601503</v>
      </c>
      <c r="H153" s="14">
        <f t="shared" si="53"/>
        <v>6775.2431424215056</v>
      </c>
      <c r="I153" s="14">
        <f t="shared" si="53"/>
        <v>4939.9364477397467</v>
      </c>
      <c r="J153" s="14">
        <f t="shared" si="53"/>
        <v>5253.317777813405</v>
      </c>
      <c r="K153" s="14">
        <f t="shared" si="53"/>
        <v>7926.1143007325645</v>
      </c>
      <c r="L153" s="14">
        <f t="shared" si="53"/>
        <v>7030.6506692873527</v>
      </c>
      <c r="M153" s="14">
        <f t="shared" si="53"/>
        <v>6858.2604443961509</v>
      </c>
    </row>
    <row r="154" spans="1:13">
      <c r="A154" s="40" t="s">
        <v>9</v>
      </c>
      <c r="B154" s="15">
        <f t="shared" ref="B154:M154" si="54">B12/2.7</f>
        <v>6958.3434000202624</v>
      </c>
      <c r="C154" s="15">
        <f t="shared" si="54"/>
        <v>7405.9467967642659</v>
      </c>
      <c r="D154" s="15">
        <f t="shared" si="54"/>
        <v>6657.2548278955564</v>
      </c>
      <c r="E154" s="15">
        <f t="shared" si="54"/>
        <v>4475.5733176785816</v>
      </c>
      <c r="F154" s="15">
        <f t="shared" si="54"/>
        <v>3931.9652349013163</v>
      </c>
      <c r="G154" s="15">
        <f t="shared" si="54"/>
        <v>4757.2927612591939</v>
      </c>
      <c r="H154" s="15">
        <f t="shared" si="54"/>
        <v>4990.2891063313255</v>
      </c>
      <c r="I154" s="15">
        <f t="shared" si="54"/>
        <v>3900.9829119971555</v>
      </c>
      <c r="J154" s="15">
        <f t="shared" si="54"/>
        <v>4429.0363676052184</v>
      </c>
      <c r="K154" s="15">
        <f t="shared" si="54"/>
        <v>6382.184514356999</v>
      </c>
      <c r="L154" s="15">
        <f t="shared" si="54"/>
        <v>5700.4022391063318</v>
      </c>
      <c r="M154" s="15">
        <f t="shared" si="54"/>
        <v>5536.7918331464789</v>
      </c>
    </row>
    <row r="155" spans="1:13">
      <c r="A155" s="20" t="s">
        <v>10</v>
      </c>
      <c r="B155" s="15">
        <f t="shared" ref="B155:M155" si="55">B13/2.7</f>
        <v>5223.0595973844802</v>
      </c>
      <c r="C155" s="15">
        <f t="shared" si="55"/>
        <v>5756.0826631375348</v>
      </c>
      <c r="D155" s="15">
        <f t="shared" si="55"/>
        <v>4717.6133591450653</v>
      </c>
      <c r="E155" s="15">
        <f t="shared" si="55"/>
        <v>2659.5618174565548</v>
      </c>
      <c r="F155" s="15">
        <f t="shared" si="55"/>
        <v>2507.6622395949007</v>
      </c>
      <c r="G155" s="15">
        <f t="shared" si="55"/>
        <v>2993.1919428123192</v>
      </c>
      <c r="H155" s="15">
        <f t="shared" si="55"/>
        <v>3449.5729279232605</v>
      </c>
      <c r="I155" s="15">
        <f t="shared" si="55"/>
        <v>2336.0122067744633</v>
      </c>
      <c r="J155" s="15">
        <f t="shared" si="55"/>
        <v>2638.0468120844685</v>
      </c>
      <c r="K155" s="15">
        <f t="shared" si="55"/>
        <v>4562.2124250870829</v>
      </c>
      <c r="L155" s="15">
        <f t="shared" si="55"/>
        <v>3755.9058034534773</v>
      </c>
      <c r="M155" s="15">
        <f t="shared" si="55"/>
        <v>3230.5002543498763</v>
      </c>
    </row>
    <row r="156" spans="1:13">
      <c r="A156" s="20" t="s">
        <v>53</v>
      </c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</row>
    <row r="157" spans="1:13">
      <c r="A157" s="21" t="s">
        <v>11</v>
      </c>
      <c r="B157" s="18">
        <f t="shared" ref="B157:M157" si="56">B15/2.7</f>
        <v>3810.5696315982268</v>
      </c>
      <c r="C157" s="18">
        <f t="shared" si="56"/>
        <v>4247.4882340503846</v>
      </c>
      <c r="D157" s="18">
        <f t="shared" si="56"/>
        <v>3146.8120937406557</v>
      </c>
      <c r="E157" s="18">
        <f t="shared" si="56"/>
        <v>1210.1575259469998</v>
      </c>
      <c r="F157" s="18">
        <f t="shared" si="56"/>
        <v>1189.6978042316291</v>
      </c>
      <c r="G157" s="18">
        <f t="shared" si="56"/>
        <v>1620.835615019166</v>
      </c>
      <c r="H157" s="18">
        <f t="shared" si="56"/>
        <v>1842.8493183130281</v>
      </c>
      <c r="I157" s="18">
        <f t="shared" si="56"/>
        <v>1050.3159095454309</v>
      </c>
      <c r="J157" s="18">
        <f t="shared" si="56"/>
        <v>1345.3140435020146</v>
      </c>
      <c r="K157" s="18">
        <f t="shared" si="56"/>
        <v>3385.4308950312234</v>
      </c>
      <c r="L157" s="18">
        <f t="shared" si="56"/>
        <v>2613.3985871011869</v>
      </c>
      <c r="M157" s="18">
        <f t="shared" si="56"/>
        <v>1988.9666480637302</v>
      </c>
    </row>
    <row r="158" spans="1:13">
      <c r="A158" s="48" t="s">
        <v>54</v>
      </c>
      <c r="B158" s="18">
        <f t="shared" ref="B158:M158" si="57">B16/2.7</f>
        <v>2302.4993959987842</v>
      </c>
      <c r="C158" s="18">
        <f t="shared" si="57"/>
        <v>2657.7342030869463</v>
      </c>
      <c r="D158" s="18">
        <f t="shared" si="57"/>
        <v>1654.5792215559438</v>
      </c>
      <c r="E158" s="18">
        <f t="shared" si="57"/>
        <v>156.00562968984025</v>
      </c>
      <c r="F158" s="18">
        <f t="shared" si="57"/>
        <v>165.22305630820711</v>
      </c>
      <c r="G158" s="18">
        <f t="shared" si="57"/>
        <v>309.78140216377813</v>
      </c>
      <c r="H158" s="18">
        <f t="shared" si="57"/>
        <v>555.90425295693751</v>
      </c>
      <c r="I158" s="18">
        <f t="shared" si="57"/>
        <v>254.80160287985066</v>
      </c>
      <c r="J158" s="18">
        <f t="shared" si="57"/>
        <v>460.99260167304055</v>
      </c>
      <c r="K158" s="18">
        <f t="shared" si="57"/>
        <v>1695.4621002639306</v>
      </c>
      <c r="L158" s="18">
        <f t="shared" si="57"/>
        <v>1410.1480802897895</v>
      </c>
      <c r="M158" s="18">
        <f t="shared" si="57"/>
        <v>869.29873516498139</v>
      </c>
    </row>
    <row r="159" spans="1:13">
      <c r="A159" s="48" t="s">
        <v>8</v>
      </c>
      <c r="B159" s="18">
        <f t="shared" ref="B159:M159" si="58">B17/2.7</f>
        <v>1508.0702355994422</v>
      </c>
      <c r="C159" s="18">
        <f t="shared" si="58"/>
        <v>1589.7540309634373</v>
      </c>
      <c r="D159" s="18">
        <f t="shared" si="58"/>
        <v>1492.2328721847114</v>
      </c>
      <c r="E159" s="18">
        <f t="shared" si="58"/>
        <v>1054.1518962571595</v>
      </c>
      <c r="F159" s="18">
        <f t="shared" si="58"/>
        <v>1024.474747923422</v>
      </c>
      <c r="G159" s="18">
        <f t="shared" si="58"/>
        <v>1311.054212855388</v>
      </c>
      <c r="H159" s="18">
        <f t="shared" si="58"/>
        <v>1286.9450653560909</v>
      </c>
      <c r="I159" s="18">
        <f t="shared" si="58"/>
        <v>795.51430666558019</v>
      </c>
      <c r="J159" s="18">
        <f t="shared" si="58"/>
        <v>884.32144182897389</v>
      </c>
      <c r="K159" s="18">
        <f t="shared" si="58"/>
        <v>1689.9687947672935</v>
      </c>
      <c r="L159" s="18">
        <f t="shared" si="58"/>
        <v>1203.2505068113969</v>
      </c>
      <c r="M159" s="18">
        <f t="shared" si="58"/>
        <v>1119.6679128987487</v>
      </c>
    </row>
    <row r="160" spans="1:13">
      <c r="A160" s="21" t="s">
        <v>12</v>
      </c>
      <c r="B160" s="18">
        <f t="shared" ref="B160:M160" si="59">B18/2.7</f>
        <v>967.55539275666149</v>
      </c>
      <c r="C160" s="18">
        <f t="shared" si="59"/>
        <v>1036.7974690483088</v>
      </c>
      <c r="D160" s="18">
        <f t="shared" si="59"/>
        <v>1171.8054047248061</v>
      </c>
      <c r="E160" s="18">
        <f t="shared" si="59"/>
        <v>1081.7584501795029</v>
      </c>
      <c r="F160" s="18">
        <f t="shared" si="59"/>
        <v>933.2829920490384</v>
      </c>
      <c r="G160" s="18">
        <f t="shared" si="59"/>
        <v>976.61580357274988</v>
      </c>
      <c r="H160" s="18">
        <f t="shared" si="59"/>
        <v>1023.6703033173952</v>
      </c>
      <c r="I160" s="18">
        <f t="shared" si="59"/>
        <v>893.28701474738341</v>
      </c>
      <c r="J160" s="18">
        <f t="shared" si="59"/>
        <v>853.59846779773068</v>
      </c>
      <c r="K160" s="18">
        <f t="shared" si="59"/>
        <v>881.69774234028148</v>
      </c>
      <c r="L160" s="18">
        <f t="shared" si="59"/>
        <v>787.48490677386462</v>
      </c>
      <c r="M160" s="18">
        <f t="shared" si="59"/>
        <v>923.74936412530803</v>
      </c>
    </row>
    <row r="161" spans="1:13">
      <c r="A161" s="21" t="s">
        <v>55</v>
      </c>
      <c r="B161" s="18">
        <f t="shared" ref="B161:M161" si="60">B19/2.7</f>
        <v>137.88373561113232</v>
      </c>
      <c r="C161" s="18">
        <f t="shared" si="60"/>
        <v>147.45612729935237</v>
      </c>
      <c r="D161" s="18">
        <f t="shared" si="60"/>
        <v>167.90216724113509</v>
      </c>
      <c r="E161" s="18">
        <f t="shared" si="60"/>
        <v>149.0212016527806</v>
      </c>
      <c r="F161" s="18">
        <f t="shared" si="60"/>
        <v>122.49218969780422</v>
      </c>
      <c r="G161" s="18">
        <f t="shared" si="60"/>
        <v>127.04426717184423</v>
      </c>
      <c r="H161" s="18">
        <f t="shared" si="60"/>
        <v>201.27899575148399</v>
      </c>
      <c r="I161" s="18">
        <f t="shared" si="60"/>
        <v>145.17765745479863</v>
      </c>
      <c r="J161" s="18">
        <f t="shared" si="60"/>
        <v>148.81995513399983</v>
      </c>
      <c r="K161" s="18">
        <f t="shared" si="60"/>
        <v>153.70890663231498</v>
      </c>
      <c r="L161" s="18">
        <f t="shared" si="60"/>
        <v>227.35769155742335</v>
      </c>
      <c r="M161" s="18">
        <f t="shared" si="60"/>
        <v>169.18958696543308</v>
      </c>
    </row>
    <row r="162" spans="1:13">
      <c r="A162" s="21" t="s">
        <v>13</v>
      </c>
      <c r="B162" s="18">
        <f t="shared" ref="B162:M162" si="61">B20/2.7</f>
        <v>29.085581127105236</v>
      </c>
      <c r="C162" s="18">
        <f t="shared" si="61"/>
        <v>32.82719520121536</v>
      </c>
      <c r="D162" s="18">
        <f t="shared" si="61"/>
        <v>41.550592568109927</v>
      </c>
      <c r="E162" s="18">
        <f t="shared" si="61"/>
        <v>33.988876094139258</v>
      </c>
      <c r="F162" s="18">
        <f t="shared" si="61"/>
        <v>32.277646989147016</v>
      </c>
      <c r="G162" s="18">
        <f t="shared" si="61"/>
        <v>27.173028253437327</v>
      </c>
      <c r="H162" s="18">
        <f t="shared" si="61"/>
        <v>28.214883128802565</v>
      </c>
      <c r="I162" s="18">
        <f t="shared" si="61"/>
        <v>24.887598420822624</v>
      </c>
      <c r="J162" s="18">
        <f t="shared" si="61"/>
        <v>24.699732012594051</v>
      </c>
      <c r="K162" s="18">
        <f t="shared" si="61"/>
        <v>26.740996568534911</v>
      </c>
      <c r="L162" s="18">
        <f t="shared" si="61"/>
        <v>22.637987273539874</v>
      </c>
      <c r="M162" s="18">
        <f t="shared" si="61"/>
        <v>26.225200887014321</v>
      </c>
    </row>
    <row r="163" spans="1:13">
      <c r="A163" s="21" t="s">
        <v>56</v>
      </c>
      <c r="B163" s="18">
        <f t="shared" ref="B163:M163" si="62">B21/2.7</f>
        <v>33.979939366071498</v>
      </c>
      <c r="C163" s="18">
        <f t="shared" si="62"/>
        <v>32.921166179844789</v>
      </c>
      <c r="D163" s="18">
        <f t="shared" si="62"/>
        <v>33.83855076569558</v>
      </c>
      <c r="E163" s="18">
        <f t="shared" si="62"/>
        <v>65.960697539644912</v>
      </c>
      <c r="F163" s="18">
        <f t="shared" si="62"/>
        <v>89.252135803017509</v>
      </c>
      <c r="G163" s="18">
        <f t="shared" si="62"/>
        <v>89.999555996270374</v>
      </c>
      <c r="H163" s="18">
        <f t="shared" si="62"/>
        <v>96.013500510710102</v>
      </c>
      <c r="I163" s="18">
        <f t="shared" si="62"/>
        <v>86.839941632656078</v>
      </c>
      <c r="J163" s="18">
        <f t="shared" si="62"/>
        <v>95.4395277107364</v>
      </c>
      <c r="K163" s="18">
        <f t="shared" si="62"/>
        <v>95.281457872935832</v>
      </c>
      <c r="L163" s="18">
        <f t="shared" si="62"/>
        <v>95.944768051992313</v>
      </c>
      <c r="M163" s="18">
        <f t="shared" si="62"/>
        <v>113.30175773050762</v>
      </c>
    </row>
    <row r="164" spans="1:13">
      <c r="A164" s="21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>
      <c r="A165" s="20" t="s">
        <v>57</v>
      </c>
      <c r="B165" s="18">
        <f t="shared" ref="B165:M165" si="63">B23/2.7</f>
        <v>181.21595186694825</v>
      </c>
      <c r="C165" s="18">
        <f t="shared" si="63"/>
        <v>194.23801282703857</v>
      </c>
      <c r="D165" s="18">
        <f t="shared" si="63"/>
        <v>94.574814674913824</v>
      </c>
      <c r="E165" s="18">
        <f t="shared" si="63"/>
        <v>19.643703854230171</v>
      </c>
      <c r="F165" s="18">
        <f t="shared" si="63"/>
        <v>14.598972445549977</v>
      </c>
      <c r="G165" s="18">
        <f t="shared" si="63"/>
        <v>22.688590584160906</v>
      </c>
      <c r="H165" s="18">
        <f t="shared" si="63"/>
        <v>106.27211226740485</v>
      </c>
      <c r="I165" s="18">
        <f t="shared" si="63"/>
        <v>31.109498026028277</v>
      </c>
      <c r="J165" s="18">
        <f t="shared" si="63"/>
        <v>45.581290951941085</v>
      </c>
      <c r="K165" s="18">
        <f t="shared" si="63"/>
        <v>283.00147697364764</v>
      </c>
      <c r="L165" s="18">
        <f t="shared" si="63"/>
        <v>237.13587977766969</v>
      </c>
      <c r="M165" s="18">
        <f t="shared" si="63"/>
        <v>94.795952132834799</v>
      </c>
    </row>
    <row r="166" spans="1:13">
      <c r="A166" s="20" t="s">
        <v>58</v>
      </c>
      <c r="B166" s="18">
        <f t="shared" ref="B166:M166" si="64">B24/2.7</f>
        <v>57.625612768975387</v>
      </c>
      <c r="C166" s="18">
        <f t="shared" si="64"/>
        <v>59.734218748776414</v>
      </c>
      <c r="D166" s="18">
        <f t="shared" si="64"/>
        <v>54.424980719895501</v>
      </c>
      <c r="E166" s="18">
        <f t="shared" si="64"/>
        <v>92.077039445460514</v>
      </c>
      <c r="F166" s="18">
        <f t="shared" si="64"/>
        <v>118.8942684967204</v>
      </c>
      <c r="G166" s="18">
        <f t="shared" si="64"/>
        <v>120.35461097873223</v>
      </c>
      <c r="H166" s="18">
        <f t="shared" si="64"/>
        <v>141.69614968987315</v>
      </c>
      <c r="I166" s="18">
        <f t="shared" si="64"/>
        <v>95.358018473116203</v>
      </c>
      <c r="J166" s="18">
        <f t="shared" si="64"/>
        <v>115.55153238725846</v>
      </c>
      <c r="K166" s="18">
        <f t="shared" si="64"/>
        <v>184.83270219547137</v>
      </c>
      <c r="L166" s="18">
        <f t="shared" si="64"/>
        <v>133.4278228962697</v>
      </c>
      <c r="M166" s="18">
        <f t="shared" si="64"/>
        <v>137.70452940333962</v>
      </c>
    </row>
    <row r="167" spans="1:13">
      <c r="A167" s="50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</row>
    <row r="168" spans="1:13">
      <c r="A168" s="20" t="s">
        <v>14</v>
      </c>
      <c r="B168" s="22">
        <f t="shared" ref="B168:M168" si="65">B26/2.7</f>
        <v>0.65465938228211151</v>
      </c>
      <c r="C168" s="22">
        <f t="shared" si="65"/>
        <v>0.54816404200502744</v>
      </c>
      <c r="D168" s="22">
        <f t="shared" si="65"/>
        <v>0.53512126792262771</v>
      </c>
      <c r="E168" s="22">
        <f t="shared" si="65"/>
        <v>0.48168469221100807</v>
      </c>
      <c r="F168" s="22">
        <f t="shared" si="65"/>
        <v>0.44418780260294055</v>
      </c>
      <c r="G168" s="22">
        <f t="shared" si="65"/>
        <v>0.57720484852072751</v>
      </c>
      <c r="H168" s="22">
        <f t="shared" si="65"/>
        <v>7.3423830177786336</v>
      </c>
      <c r="I168" s="22">
        <f t="shared" si="65"/>
        <v>0.23702474686497738</v>
      </c>
      <c r="J168" s="22">
        <f t="shared" si="65"/>
        <v>0.29598240877883825</v>
      </c>
      <c r="K168" s="22">
        <f t="shared" si="65"/>
        <v>0.34055532728477467</v>
      </c>
      <c r="L168" s="22">
        <f t="shared" si="65"/>
        <v>0.17778524036811422</v>
      </c>
      <c r="M168" s="22">
        <f t="shared" si="65"/>
        <v>14.875763666984396</v>
      </c>
    </row>
    <row r="169" spans="1:13">
      <c r="A169" s="20" t="s">
        <v>53</v>
      </c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</row>
    <row r="170" spans="1:13">
      <c r="A170" s="21" t="s">
        <v>59</v>
      </c>
      <c r="B170" s="22">
        <f t="shared" ref="B170:M170" si="66">B28/2.7</f>
        <v>0.65465938228211151</v>
      </c>
      <c r="C170" s="22">
        <f t="shared" si="66"/>
        <v>0.54816404200502744</v>
      </c>
      <c r="D170" s="22">
        <f t="shared" si="66"/>
        <v>0.53512126792262771</v>
      </c>
      <c r="E170" s="22">
        <f t="shared" si="66"/>
        <v>0</v>
      </c>
      <c r="F170" s="22">
        <f t="shared" si="66"/>
        <v>0</v>
      </c>
      <c r="G170" s="22">
        <f t="shared" si="66"/>
        <v>0</v>
      </c>
      <c r="H170" s="22">
        <f t="shared" si="66"/>
        <v>0</v>
      </c>
      <c r="I170" s="22">
        <f t="shared" si="66"/>
        <v>0</v>
      </c>
      <c r="J170" s="22">
        <f t="shared" si="66"/>
        <v>0</v>
      </c>
      <c r="K170" s="22">
        <f t="shared" si="66"/>
        <v>0</v>
      </c>
      <c r="L170" s="22">
        <f t="shared" si="66"/>
        <v>0</v>
      </c>
      <c r="M170" s="22">
        <f t="shared" si="66"/>
        <v>0</v>
      </c>
    </row>
    <row r="171" spans="1:13">
      <c r="A171" s="20" t="s">
        <v>15</v>
      </c>
      <c r="B171" s="15">
        <f t="shared" ref="B171:M171" si="67">B29/2.7</f>
        <v>1292.9834542634694</v>
      </c>
      <c r="C171" s="15">
        <f t="shared" si="67"/>
        <v>1156.5164958222067</v>
      </c>
      <c r="D171" s="15">
        <f t="shared" si="67"/>
        <v>1401.340950941971</v>
      </c>
      <c r="E171" s="15">
        <f t="shared" si="67"/>
        <v>1312.0187857029964</v>
      </c>
      <c r="F171" s="15">
        <f t="shared" si="67"/>
        <v>979.12317327766175</v>
      </c>
      <c r="G171" s="15">
        <f t="shared" si="67"/>
        <v>1306.036970710554</v>
      </c>
      <c r="H171" s="15">
        <f t="shared" si="67"/>
        <v>1085.1479578997232</v>
      </c>
      <c r="I171" s="15">
        <f t="shared" si="67"/>
        <v>1186.9458620664113</v>
      </c>
      <c r="J171" s="15">
        <f t="shared" si="67"/>
        <v>1399.0792480566902</v>
      </c>
      <c r="K171" s="15">
        <f t="shared" si="67"/>
        <v>916.3899654632479</v>
      </c>
      <c r="L171" s="15">
        <f t="shared" si="67"/>
        <v>1162.3895324001251</v>
      </c>
      <c r="M171" s="15">
        <f t="shared" si="67"/>
        <v>1607.6344473693302</v>
      </c>
    </row>
    <row r="172" spans="1:13">
      <c r="A172" s="20" t="s">
        <v>53</v>
      </c>
      <c r="B172" s="23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1:13">
      <c r="A173" s="21" t="s">
        <v>7</v>
      </c>
      <c r="B173" s="18">
        <f t="shared" ref="B173:M173" si="68">B31/2.7</f>
        <v>109.70220791670238</v>
      </c>
      <c r="C173" s="18">
        <f t="shared" si="68"/>
        <v>105.82698376651345</v>
      </c>
      <c r="D173" s="18">
        <f t="shared" si="68"/>
        <v>109.33786612524986</v>
      </c>
      <c r="E173" s="18">
        <f t="shared" si="68"/>
        <v>107.06947549052813</v>
      </c>
      <c r="F173" s="18">
        <f t="shared" si="68"/>
        <v>105.93879092080132</v>
      </c>
      <c r="G173" s="18">
        <f t="shared" si="68"/>
        <v>112.34774372104725</v>
      </c>
      <c r="H173" s="18">
        <f t="shared" si="68"/>
        <v>96.339170725208348</v>
      </c>
      <c r="I173" s="18">
        <f t="shared" si="68"/>
        <v>95.106179679572165</v>
      </c>
      <c r="J173" s="18">
        <f t="shared" si="68"/>
        <v>96.046291648732989</v>
      </c>
      <c r="K173" s="18">
        <f t="shared" si="68"/>
        <v>100.27133375532581</v>
      </c>
      <c r="L173" s="18">
        <f t="shared" si="68"/>
        <v>84.003526073933955</v>
      </c>
      <c r="M173" s="18">
        <f t="shared" si="68"/>
        <v>92.232698034838521</v>
      </c>
    </row>
    <row r="174" spans="1:13">
      <c r="A174" s="21" t="s">
        <v>17</v>
      </c>
      <c r="B174" s="18">
        <f t="shared" ref="B174:M174" si="69">B32/2.7</f>
        <v>1037.6974694297448</v>
      </c>
      <c r="C174" s="18">
        <f t="shared" si="69"/>
        <v>899.72513488750883</v>
      </c>
      <c r="D174" s="18">
        <f t="shared" si="69"/>
        <v>1136.8651337016227</v>
      </c>
      <c r="E174" s="18">
        <f t="shared" si="69"/>
        <v>1054.3927386032649</v>
      </c>
      <c r="F174" s="18">
        <f t="shared" si="69"/>
        <v>747.77535942196357</v>
      </c>
      <c r="G174" s="18">
        <f t="shared" si="69"/>
        <v>1072.2394068110173</v>
      </c>
      <c r="H174" s="18">
        <f t="shared" si="69"/>
        <v>865.61662694476934</v>
      </c>
      <c r="I174" s="18">
        <f t="shared" si="69"/>
        <v>992.5411274970927</v>
      </c>
      <c r="J174" s="18">
        <f t="shared" si="69"/>
        <v>1196.2721015614304</v>
      </c>
      <c r="K174" s="18">
        <f t="shared" si="69"/>
        <v>698.87875860179827</v>
      </c>
      <c r="L174" s="18">
        <f t="shared" si="69"/>
        <v>956.76608647770377</v>
      </c>
      <c r="M174" s="18">
        <f t="shared" si="69"/>
        <v>1370.851998004711</v>
      </c>
    </row>
    <row r="175" spans="1:13">
      <c r="A175" s="21" t="s">
        <v>16</v>
      </c>
      <c r="B175" s="18">
        <f t="shared" ref="B175:M175" si="70">B33/2.7</f>
        <v>85.963011744901053</v>
      </c>
      <c r="C175" s="18">
        <f t="shared" si="70"/>
        <v>89.17845871933217</v>
      </c>
      <c r="D175" s="18">
        <f t="shared" si="70"/>
        <v>90.577144026315381</v>
      </c>
      <c r="E175" s="18">
        <f t="shared" si="70"/>
        <v>85.649559333769872</v>
      </c>
      <c r="F175" s="18">
        <f t="shared" si="70"/>
        <v>61.460785620160209</v>
      </c>
      <c r="G175" s="18">
        <f t="shared" si="70"/>
        <v>49.388014859324812</v>
      </c>
      <c r="H175" s="18">
        <f t="shared" si="70"/>
        <v>43.077287463177058</v>
      </c>
      <c r="I175" s="18">
        <f t="shared" si="70"/>
        <v>31.716873939869782</v>
      </c>
      <c r="J175" s="18">
        <f t="shared" si="70"/>
        <v>36.820211652087465</v>
      </c>
      <c r="K175" s="18">
        <f t="shared" si="70"/>
        <v>39.26750991127053</v>
      </c>
      <c r="L175" s="18">
        <f t="shared" si="70"/>
        <v>37.883071635105665</v>
      </c>
      <c r="M175" s="18">
        <f t="shared" si="70"/>
        <v>32.522212399433016</v>
      </c>
    </row>
    <row r="176" spans="1:13">
      <c r="A176" s="20" t="s">
        <v>18</v>
      </c>
      <c r="B176" s="15">
        <f t="shared" ref="B176:M176" si="71">B34/2.7</f>
        <v>403.34811512652851</v>
      </c>
      <c r="C176" s="15">
        <f t="shared" si="71"/>
        <v>448.16325891353881</v>
      </c>
      <c r="D176" s="15">
        <f t="shared" si="71"/>
        <v>474.40074287423073</v>
      </c>
      <c r="E176" s="15">
        <f t="shared" si="71"/>
        <v>454.04803299540146</v>
      </c>
      <c r="F176" s="15">
        <f t="shared" si="71"/>
        <v>397.51847080945822</v>
      </c>
      <c r="G176" s="15">
        <f t="shared" si="71"/>
        <v>404.41339707253542</v>
      </c>
      <c r="H176" s="15">
        <f t="shared" si="71"/>
        <v>395.585688274392</v>
      </c>
      <c r="I176" s="15">
        <f t="shared" si="71"/>
        <v>337.78989237595084</v>
      </c>
      <c r="J176" s="15">
        <f t="shared" si="71"/>
        <v>348.37129513269252</v>
      </c>
      <c r="K176" s="15">
        <f t="shared" si="71"/>
        <v>392.33454378542046</v>
      </c>
      <c r="L176" s="15">
        <f t="shared" si="71"/>
        <v>371.64522955284542</v>
      </c>
      <c r="M176" s="15">
        <f t="shared" si="71"/>
        <v>400.43066619912372</v>
      </c>
    </row>
    <row r="177" spans="1:13">
      <c r="A177" s="20" t="s">
        <v>53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1:13">
      <c r="A178" s="21" t="s">
        <v>19</v>
      </c>
      <c r="B178" s="15">
        <f t="shared" ref="B178:M178" si="72">B36/2.7</f>
        <v>401.75822805527196</v>
      </c>
      <c r="C178" s="15">
        <f t="shared" si="72"/>
        <v>448.08494976468097</v>
      </c>
      <c r="D178" s="15">
        <f t="shared" si="72"/>
        <v>470.261422478241</v>
      </c>
      <c r="E178" s="15">
        <f t="shared" si="72"/>
        <v>453.9878224088751</v>
      </c>
      <c r="F178" s="15">
        <f t="shared" si="72"/>
        <v>397.37040820859062</v>
      </c>
      <c r="G178" s="15">
        <f t="shared" si="72"/>
        <v>404.35419657525125</v>
      </c>
      <c r="H178" s="15">
        <f t="shared" si="72"/>
        <v>395.52647550811957</v>
      </c>
      <c r="I178" s="15">
        <f t="shared" si="72"/>
        <v>337.73063618923464</v>
      </c>
      <c r="J178" s="15">
        <f t="shared" si="72"/>
        <v>348.34169689181471</v>
      </c>
      <c r="K178" s="15">
        <f t="shared" si="72"/>
        <v>355.42130765842296</v>
      </c>
      <c r="L178" s="15">
        <f t="shared" si="72"/>
        <v>371.58596780605598</v>
      </c>
      <c r="M178" s="15">
        <f t="shared" si="72"/>
        <v>400.40103320377114</v>
      </c>
    </row>
    <row r="179" spans="1:13">
      <c r="A179" s="21" t="s">
        <v>61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</row>
    <row r="180" spans="1:13">
      <c r="A180" s="20" t="s">
        <v>62</v>
      </c>
      <c r="B180" s="18">
        <f t="shared" ref="B180:M180" si="73">B38/2.7</f>
        <v>38.297573863503516</v>
      </c>
      <c r="C180" s="18">
        <f t="shared" si="73"/>
        <v>44.636214848980799</v>
      </c>
      <c r="D180" s="18">
        <f t="shared" si="73"/>
        <v>63.364653666367637</v>
      </c>
      <c r="E180" s="18">
        <f t="shared" si="73"/>
        <v>49.462996831417897</v>
      </c>
      <c r="F180" s="18">
        <f t="shared" si="73"/>
        <v>47.217163416692578</v>
      </c>
      <c r="G180" s="18">
        <f t="shared" si="73"/>
        <v>53.073245815264848</v>
      </c>
      <c r="H180" s="18">
        <f t="shared" si="73"/>
        <v>52.640149216171004</v>
      </c>
      <c r="I180" s="18">
        <f t="shared" si="73"/>
        <v>39.997926033464928</v>
      </c>
      <c r="J180" s="18">
        <f t="shared" si="73"/>
        <v>42.59186862327482</v>
      </c>
      <c r="K180" s="18">
        <f t="shared" si="73"/>
        <v>50.63909649190996</v>
      </c>
      <c r="L180" s="18">
        <f t="shared" si="73"/>
        <v>39.72018578557617</v>
      </c>
      <c r="M180" s="18">
        <f t="shared" si="73"/>
        <v>50.850220024990463</v>
      </c>
    </row>
    <row r="181" spans="1:13">
      <c r="A181" s="40" t="s">
        <v>20</v>
      </c>
      <c r="B181" s="15">
        <f t="shared" ref="B181:M181" si="74">B39/2.7</f>
        <v>1190.7318936022632</v>
      </c>
      <c r="C181" s="15">
        <f t="shared" si="74"/>
        <v>1533.9039459980108</v>
      </c>
      <c r="D181" s="15">
        <f t="shared" si="74"/>
        <v>1569.8097171726711</v>
      </c>
      <c r="E181" s="15">
        <f t="shared" si="74"/>
        <v>1719.9304567725624</v>
      </c>
      <c r="F181" s="15">
        <f t="shared" si="74"/>
        <v>1230.9924636136159</v>
      </c>
      <c r="G181" s="15">
        <f t="shared" si="74"/>
        <v>1507.881066200956</v>
      </c>
      <c r="H181" s="15">
        <f t="shared" si="74"/>
        <v>1784.9540360901808</v>
      </c>
      <c r="I181" s="15">
        <f t="shared" si="74"/>
        <v>1038.9535357425912</v>
      </c>
      <c r="J181" s="15">
        <f t="shared" si="74"/>
        <v>824.28141020818668</v>
      </c>
      <c r="K181" s="15">
        <f t="shared" si="74"/>
        <v>1543.9297863755658</v>
      </c>
      <c r="L181" s="15">
        <f t="shared" si="74"/>
        <v>1330.24843018102</v>
      </c>
      <c r="M181" s="15">
        <f t="shared" si="74"/>
        <v>1321.4686112496724</v>
      </c>
    </row>
    <row r="182" spans="1:13">
      <c r="A182" s="24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</row>
    <row r="183" spans="1:13">
      <c r="A183" s="13" t="s">
        <v>43</v>
      </c>
      <c r="B183" s="12">
        <f t="shared" ref="B183:M183" si="75">B41/2.7</f>
        <v>65.3724154593137</v>
      </c>
      <c r="C183" s="12">
        <f t="shared" si="75"/>
        <v>182.58561147698884</v>
      </c>
      <c r="D183" s="12">
        <f t="shared" si="75"/>
        <v>770.71627555597513</v>
      </c>
      <c r="E183" s="12">
        <f t="shared" si="75"/>
        <v>542.85864812180603</v>
      </c>
      <c r="F183" s="12">
        <f t="shared" si="75"/>
        <v>189.60896667110853</v>
      </c>
      <c r="G183" s="12">
        <f t="shared" si="75"/>
        <v>123.80303994553555</v>
      </c>
      <c r="H183" s="12">
        <f t="shared" si="75"/>
        <v>144.00544757449705</v>
      </c>
      <c r="I183" s="12">
        <f t="shared" si="75"/>
        <v>105.16491737465464</v>
      </c>
      <c r="J183" s="12">
        <f t="shared" si="75"/>
        <v>135.38235377544061</v>
      </c>
      <c r="K183" s="12">
        <f t="shared" si="75"/>
        <v>100.67111609605141</v>
      </c>
      <c r="L183" s="12">
        <f t="shared" si="75"/>
        <v>17.200722005615045</v>
      </c>
      <c r="M183" s="12">
        <f t="shared" si="75"/>
        <v>159.57367997352776</v>
      </c>
    </row>
    <row r="184" spans="1:13">
      <c r="A184" s="13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</row>
    <row r="185" spans="1:13">
      <c r="A185" s="13" t="s">
        <v>22</v>
      </c>
      <c r="B185" s="25">
        <f t="shared" ref="B185:M185" si="76">B43/2.7</f>
        <v>12.781445082650748</v>
      </c>
      <c r="C185" s="25">
        <f t="shared" si="76"/>
        <v>23.602377465759321</v>
      </c>
      <c r="D185" s="25">
        <f t="shared" si="76"/>
        <v>14.526968538017217</v>
      </c>
      <c r="E185" s="25">
        <f t="shared" si="76"/>
        <v>31.204136467294365</v>
      </c>
      <c r="F185" s="25">
        <f t="shared" si="76"/>
        <v>4.4270717659426397</v>
      </c>
      <c r="G185" s="25">
        <f t="shared" si="76"/>
        <v>0.19240161617357585</v>
      </c>
      <c r="H185" s="25">
        <f t="shared" si="76"/>
        <v>1.0362234097671459</v>
      </c>
      <c r="I185" s="25">
        <f t="shared" si="76"/>
        <v>0.51849163376713792</v>
      </c>
      <c r="J185" s="25">
        <f t="shared" si="76"/>
        <v>0</v>
      </c>
      <c r="K185" s="25">
        <f t="shared" si="76"/>
        <v>0</v>
      </c>
      <c r="L185" s="25">
        <f t="shared" si="76"/>
        <v>0</v>
      </c>
      <c r="M185" s="25">
        <f t="shared" si="76"/>
        <v>0</v>
      </c>
    </row>
    <row r="186" spans="1:13">
      <c r="A186" s="24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</row>
    <row r="187" spans="1:13">
      <c r="A187" s="11" t="s">
        <v>63</v>
      </c>
      <c r="B187" s="12">
        <f t="shared" ref="B187:M187" si="77">B45/2.7</f>
        <v>9034.6533033021333</v>
      </c>
      <c r="C187" s="12">
        <f t="shared" si="77"/>
        <v>9841.7685338178053</v>
      </c>
      <c r="D187" s="12">
        <f t="shared" si="77"/>
        <v>9438.8151785573755</v>
      </c>
      <c r="E187" s="12">
        <f t="shared" si="77"/>
        <v>7969.5635485109187</v>
      </c>
      <c r="F187" s="12">
        <f t="shared" si="77"/>
        <v>7360.488014332459</v>
      </c>
      <c r="G187" s="12">
        <f t="shared" si="77"/>
        <v>7232.3027513431116</v>
      </c>
      <c r="H187" s="12">
        <f t="shared" si="77"/>
        <v>7516.6905984930345</v>
      </c>
      <c r="I187" s="12">
        <f t="shared" si="77"/>
        <v>7530.2317657602944</v>
      </c>
      <c r="J187" s="12">
        <f t="shared" si="77"/>
        <v>7136.1950721395442</v>
      </c>
      <c r="K187" s="12">
        <f t="shared" si="77"/>
        <v>7866.8872872917354</v>
      </c>
      <c r="L187" s="12">
        <f t="shared" si="77"/>
        <v>7409.7332480622636</v>
      </c>
      <c r="M187" s="12">
        <f t="shared" si="77"/>
        <v>8368.3134380695064</v>
      </c>
    </row>
    <row r="188" spans="1:13">
      <c r="A188" s="13" t="s">
        <v>23</v>
      </c>
      <c r="B188" s="26">
        <f t="shared" ref="B188:M188" si="78">B46/2.7</f>
        <v>7715.6861064133227</v>
      </c>
      <c r="C188" s="26">
        <f t="shared" si="78"/>
        <v>8517.8897250565788</v>
      </c>
      <c r="D188" s="26">
        <f t="shared" si="78"/>
        <v>8235.0284086437823</v>
      </c>
      <c r="E188" s="26">
        <f t="shared" si="78"/>
        <v>7307.5029917135189</v>
      </c>
      <c r="F188" s="26">
        <f t="shared" si="78"/>
        <v>6849.8941352403799</v>
      </c>
      <c r="G188" s="26">
        <f t="shared" si="78"/>
        <v>6715.4676099279241</v>
      </c>
      <c r="H188" s="26">
        <f t="shared" si="78"/>
        <v>6955.54601572099</v>
      </c>
      <c r="I188" s="26">
        <f t="shared" si="78"/>
        <v>6926.1890124215788</v>
      </c>
      <c r="J188" s="26">
        <f t="shared" si="78"/>
        <v>6675.5428502365994</v>
      </c>
      <c r="K188" s="26">
        <f t="shared" si="78"/>
        <v>7392.123547550038</v>
      </c>
      <c r="L188" s="26">
        <f t="shared" si="78"/>
        <v>6974.5446105145147</v>
      </c>
      <c r="M188" s="26">
        <f t="shared" si="78"/>
        <v>7760.0517589652136</v>
      </c>
    </row>
    <row r="189" spans="1:13">
      <c r="A189" s="27" t="s">
        <v>24</v>
      </c>
      <c r="B189" s="18">
        <f t="shared" ref="B189:M189" si="79">B47/2.7</f>
        <v>1429.573458238187</v>
      </c>
      <c r="C189" s="18">
        <f t="shared" si="79"/>
        <v>1345.4764720162254</v>
      </c>
      <c r="D189" s="18">
        <f t="shared" si="79"/>
        <v>1586.0207438185626</v>
      </c>
      <c r="E189" s="18">
        <f t="shared" si="79"/>
        <v>1445.3400769190243</v>
      </c>
      <c r="F189" s="18">
        <f t="shared" si="79"/>
        <v>1471.4165149025007</v>
      </c>
      <c r="G189" s="18">
        <f t="shared" si="79"/>
        <v>1345.9825062530524</v>
      </c>
      <c r="H189" s="18">
        <f t="shared" si="79"/>
        <v>1352.5972199606235</v>
      </c>
      <c r="I189" s="18">
        <f t="shared" si="79"/>
        <v>1330.8643255534896</v>
      </c>
      <c r="J189" s="18">
        <f t="shared" si="79"/>
        <v>1345.0032619727965</v>
      </c>
      <c r="K189" s="18">
        <f t="shared" si="79"/>
        <v>1355.8395984408487</v>
      </c>
      <c r="L189" s="18">
        <f t="shared" si="79"/>
        <v>1255.8453070869641</v>
      </c>
      <c r="M189" s="18">
        <f t="shared" si="79"/>
        <v>1547.0646048687008</v>
      </c>
    </row>
    <row r="190" spans="1:13">
      <c r="A190" s="27" t="s">
        <v>25</v>
      </c>
      <c r="B190" s="18">
        <f t="shared" ref="B190:M190" si="80">B48/2.7</f>
        <v>1119.1713882675685</v>
      </c>
      <c r="C190" s="18">
        <f t="shared" si="80"/>
        <v>1254.3246227456752</v>
      </c>
      <c r="D190" s="18">
        <f t="shared" si="80"/>
        <v>1275.697625005902</v>
      </c>
      <c r="E190" s="18">
        <f t="shared" si="80"/>
        <v>1102.7719448772082</v>
      </c>
      <c r="F190" s="18">
        <f t="shared" si="80"/>
        <v>862.79038777595167</v>
      </c>
      <c r="G190" s="18">
        <f t="shared" si="80"/>
        <v>903.11838619444404</v>
      </c>
      <c r="H190" s="18">
        <f t="shared" si="80"/>
        <v>951.31230293251213</v>
      </c>
      <c r="I190" s="18">
        <f t="shared" si="80"/>
        <v>808.78769249001891</v>
      </c>
      <c r="J190" s="18">
        <f t="shared" si="80"/>
        <v>814.04041886443872</v>
      </c>
      <c r="K190" s="18">
        <f t="shared" si="80"/>
        <v>872.35468096999045</v>
      </c>
      <c r="L190" s="18">
        <f t="shared" si="80"/>
        <v>725.43785788539265</v>
      </c>
      <c r="M190" s="18">
        <f t="shared" si="80"/>
        <v>894.26453374951211</v>
      </c>
    </row>
    <row r="191" spans="1:13">
      <c r="A191" s="27" t="s">
        <v>26</v>
      </c>
      <c r="B191" s="18">
        <f t="shared" ref="B191:M191" si="81">B49/2.7</f>
        <v>4729.1502677089256</v>
      </c>
      <c r="C191" s="18">
        <f t="shared" si="81"/>
        <v>5429.0323338475628</v>
      </c>
      <c r="D191" s="18">
        <f t="shared" si="81"/>
        <v>4832.1450493413286</v>
      </c>
      <c r="E191" s="18">
        <f t="shared" si="81"/>
        <v>4193.0652456968246</v>
      </c>
      <c r="F191" s="18">
        <f t="shared" si="81"/>
        <v>3854.084306844934</v>
      </c>
      <c r="G191" s="18">
        <f t="shared" si="81"/>
        <v>3757.9143664806784</v>
      </c>
      <c r="H191" s="18">
        <f t="shared" si="81"/>
        <v>3904.7414622592632</v>
      </c>
      <c r="I191" s="18">
        <f t="shared" si="81"/>
        <v>4047.4790196063909</v>
      </c>
      <c r="J191" s="18">
        <f t="shared" si="81"/>
        <v>3889.4012399196408</v>
      </c>
      <c r="K191" s="18">
        <f t="shared" si="81"/>
        <v>4445.3871410750435</v>
      </c>
      <c r="L191" s="18">
        <f t="shared" si="81"/>
        <v>4316.1219112901026</v>
      </c>
      <c r="M191" s="18">
        <f t="shared" si="81"/>
        <v>4378.7047417731383</v>
      </c>
    </row>
    <row r="192" spans="1:13">
      <c r="A192" s="27" t="s">
        <v>27</v>
      </c>
      <c r="B192" s="18">
        <f t="shared" ref="B192:M192" si="82">B50/2.7</f>
        <v>437.79099219864241</v>
      </c>
      <c r="C192" s="18">
        <f t="shared" si="82"/>
        <v>489.05629644711388</v>
      </c>
      <c r="D192" s="18">
        <f t="shared" si="82"/>
        <v>541.16499047798925</v>
      </c>
      <c r="E192" s="18">
        <f t="shared" si="82"/>
        <v>566.3407768670927</v>
      </c>
      <c r="F192" s="18">
        <f t="shared" si="82"/>
        <v>661.60292571699301</v>
      </c>
      <c r="G192" s="18">
        <f t="shared" si="82"/>
        <v>708.45235099974843</v>
      </c>
      <c r="H192" s="18">
        <f t="shared" si="82"/>
        <v>746.89503056859064</v>
      </c>
      <c r="I192" s="18">
        <f t="shared" si="82"/>
        <v>739.05797477167846</v>
      </c>
      <c r="J192" s="18">
        <f t="shared" si="82"/>
        <v>619.10640444269586</v>
      </c>
      <c r="K192" s="18">
        <f t="shared" si="82"/>
        <v>718.54212706415387</v>
      </c>
      <c r="L192" s="18">
        <f t="shared" si="82"/>
        <v>677.139534252055</v>
      </c>
      <c r="M192" s="18">
        <f t="shared" si="82"/>
        <v>940.01787857386239</v>
      </c>
    </row>
    <row r="193" spans="1:13">
      <c r="A193" s="16" t="s">
        <v>28</v>
      </c>
      <c r="B193" s="18">
        <f t="shared" ref="B193:M193" si="83">B51/2.7</f>
        <v>57.885917809073263</v>
      </c>
      <c r="C193" s="18">
        <f t="shared" si="83"/>
        <v>72.154049757633189</v>
      </c>
      <c r="D193" s="18">
        <f t="shared" si="83"/>
        <v>82.298503234335897</v>
      </c>
      <c r="E193" s="18">
        <f t="shared" si="83"/>
        <v>84.686189949347863</v>
      </c>
      <c r="F193" s="18">
        <f t="shared" si="83"/>
        <v>132.42719021602332</v>
      </c>
      <c r="G193" s="18">
        <f t="shared" si="83"/>
        <v>146.69883227019105</v>
      </c>
      <c r="H193" s="18">
        <f t="shared" si="83"/>
        <v>166.75795301466994</v>
      </c>
      <c r="I193" s="18">
        <f t="shared" si="83"/>
        <v>171.38370603005771</v>
      </c>
      <c r="J193" s="18">
        <f t="shared" si="83"/>
        <v>477.71560776904494</v>
      </c>
      <c r="K193" s="18">
        <f t="shared" si="83"/>
        <v>142.73710239240117</v>
      </c>
      <c r="L193" s="18">
        <f t="shared" si="83"/>
        <v>217.52024159038771</v>
      </c>
      <c r="M193" s="18">
        <f t="shared" si="83"/>
        <v>276.40176415098989</v>
      </c>
    </row>
    <row r="194" spans="1:13">
      <c r="A194" s="16" t="s">
        <v>29</v>
      </c>
      <c r="B194" s="18">
        <f t="shared" ref="B194:M194" si="84">B52/2.7</f>
        <v>379.90507438956917</v>
      </c>
      <c r="C194" s="18">
        <f t="shared" si="84"/>
        <v>416.90224668948076</v>
      </c>
      <c r="D194" s="18">
        <f t="shared" si="84"/>
        <v>458.86648724365335</v>
      </c>
      <c r="E194" s="18">
        <f t="shared" si="84"/>
        <v>481.65458691774489</v>
      </c>
      <c r="F194" s="18">
        <f t="shared" si="84"/>
        <v>529.17573550096984</v>
      </c>
      <c r="G194" s="18">
        <f t="shared" si="84"/>
        <v>561.7535187295573</v>
      </c>
      <c r="H194" s="18">
        <f t="shared" si="84"/>
        <v>580.13707755392068</v>
      </c>
      <c r="I194" s="18">
        <f t="shared" si="84"/>
        <v>567.67426874162084</v>
      </c>
      <c r="J194" s="18" t="e">
        <f t="shared" si="84"/>
        <v>#REF!</v>
      </c>
      <c r="K194" s="18">
        <f t="shared" si="84"/>
        <v>575.80502467175279</v>
      </c>
      <c r="L194" s="18">
        <f t="shared" si="84"/>
        <v>459.61929266166726</v>
      </c>
      <c r="M194" s="18">
        <f t="shared" si="84"/>
        <v>663.61611442287244</v>
      </c>
    </row>
    <row r="195" spans="1:13">
      <c r="A195" s="24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</row>
    <row r="196" spans="1:13">
      <c r="A196" s="13" t="s">
        <v>64</v>
      </c>
      <c r="B196" s="12">
        <f t="shared" ref="B196:M196" si="85">B54/2.7</f>
        <v>1318.9671968888092</v>
      </c>
      <c r="C196" s="12">
        <f t="shared" si="85"/>
        <v>1323.8788087612274</v>
      </c>
      <c r="D196" s="12">
        <f t="shared" si="85"/>
        <v>1203.7867699135936</v>
      </c>
      <c r="E196" s="12">
        <f t="shared" si="85"/>
        <v>662.06055679739904</v>
      </c>
      <c r="F196" s="12">
        <f t="shared" si="85"/>
        <v>510.5938790920801</v>
      </c>
      <c r="G196" s="12">
        <f t="shared" si="85"/>
        <v>516.83514141518788</v>
      </c>
      <c r="H196" s="12">
        <f t="shared" si="85"/>
        <v>561.14458277204562</v>
      </c>
      <c r="I196" s="12">
        <f t="shared" si="85"/>
        <v>604.04275333871578</v>
      </c>
      <c r="J196" s="12">
        <f t="shared" si="85"/>
        <v>460.6522219029448</v>
      </c>
      <c r="K196" s="12">
        <f t="shared" si="85"/>
        <v>474.76373974169616</v>
      </c>
      <c r="L196" s="12">
        <f t="shared" si="85"/>
        <v>435.1886375477489</v>
      </c>
      <c r="M196" s="12">
        <f t="shared" si="85"/>
        <v>608.26167910429319</v>
      </c>
    </row>
    <row r="197" spans="1:13">
      <c r="A197" s="13"/>
      <c r="B197" s="28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1:13" s="34" customFormat="1" ht="18" customHeight="1">
      <c r="A198" s="52" t="s">
        <v>30</v>
      </c>
      <c r="B198" s="53">
        <f t="shared" ref="B198:M198" si="86">B153-B188</f>
        <v>433.38918720920174</v>
      </c>
      <c r="C198" s="53">
        <f t="shared" si="86"/>
        <v>421.9610177056984</v>
      </c>
      <c r="D198" s="53">
        <f t="shared" si="86"/>
        <v>-7.9638635755545693</v>
      </c>
      <c r="E198" s="53">
        <f t="shared" si="86"/>
        <v>-1112.0037330563655</v>
      </c>
      <c r="F198" s="53">
        <f t="shared" si="86"/>
        <v>-1686.9364367254466</v>
      </c>
      <c r="G198" s="53">
        <f t="shared" si="86"/>
        <v>-450.29378246777378</v>
      </c>
      <c r="H198" s="53">
        <f t="shared" si="86"/>
        <v>-180.30287329948442</v>
      </c>
      <c r="I198" s="53">
        <f t="shared" si="86"/>
        <v>-1986.2525646818322</v>
      </c>
      <c r="J198" s="53">
        <f t="shared" si="86"/>
        <v>-1422.2250724231944</v>
      </c>
      <c r="K198" s="53">
        <f t="shared" si="86"/>
        <v>533.99075318252653</v>
      </c>
      <c r="L198" s="53">
        <f t="shared" si="86"/>
        <v>56.106058772837969</v>
      </c>
      <c r="M198" s="53">
        <f t="shared" si="86"/>
        <v>-901.79131456906271</v>
      </c>
    </row>
    <row r="199" spans="1:13" s="34" customFormat="1" ht="18" customHeight="1">
      <c r="A199" s="52" t="s">
        <v>31</v>
      </c>
      <c r="B199" s="53">
        <f t="shared" ref="B199:M199" si="87">B152-(B187-B192)</f>
        <v>-369.63315693900222</v>
      </c>
      <c r="C199" s="53">
        <f t="shared" si="87"/>
        <v>-206.67350566566711</v>
      </c>
      <c r="D199" s="53">
        <f t="shared" si="87"/>
        <v>114.65760108283393</v>
      </c>
      <c r="E199" s="53">
        <f t="shared" si="87"/>
        <v>-633.66072839757271</v>
      </c>
      <c r="F199" s="53">
        <f t="shared" si="87"/>
        <v>-1341.8913516634811</v>
      </c>
      <c r="G199" s="53">
        <f t="shared" si="87"/>
        <v>-134.68113132150302</v>
      </c>
      <c r="H199" s="53">
        <f t="shared" si="87"/>
        <v>150.48924548132618</v>
      </c>
      <c r="I199" s="53">
        <f t="shared" si="87"/>
        <v>-1745.5539342404472</v>
      </c>
      <c r="J199" s="53">
        <f t="shared" si="87"/>
        <v>-1128.3885361080029</v>
      </c>
      <c r="K199" s="53">
        <f t="shared" si="87"/>
        <v>878.44025660103398</v>
      </c>
      <c r="L199" s="53">
        <f t="shared" si="87"/>
        <v>315.25767748275848</v>
      </c>
      <c r="M199" s="53">
        <f t="shared" si="87"/>
        <v>-410.46143512596518</v>
      </c>
    </row>
    <row r="200" spans="1:13" s="34" customFormat="1" ht="18" customHeight="1">
      <c r="A200" s="54" t="s">
        <v>32</v>
      </c>
      <c r="B200" s="53">
        <f t="shared" ref="B200:M200" si="88">B152-B187</f>
        <v>-807.42414913764514</v>
      </c>
      <c r="C200" s="53">
        <f t="shared" si="88"/>
        <v>-695.72980211278082</v>
      </c>
      <c r="D200" s="53">
        <f t="shared" si="88"/>
        <v>-426.50738939515577</v>
      </c>
      <c r="E200" s="53">
        <f t="shared" si="88"/>
        <v>-1200.001505264665</v>
      </c>
      <c r="F200" s="53">
        <f t="shared" si="88"/>
        <v>-2003.4942773804742</v>
      </c>
      <c r="G200" s="53">
        <f t="shared" si="88"/>
        <v>-843.1334823212519</v>
      </c>
      <c r="H200" s="53">
        <f t="shared" si="88"/>
        <v>-596.40578508726412</v>
      </c>
      <c r="I200" s="53">
        <f t="shared" si="88"/>
        <v>-2484.6119090121256</v>
      </c>
      <c r="J200" s="53">
        <f t="shared" si="88"/>
        <v>-1747.4949405506986</v>
      </c>
      <c r="K200" s="53">
        <f t="shared" si="88"/>
        <v>159.89812953688033</v>
      </c>
      <c r="L200" s="53">
        <f t="shared" si="88"/>
        <v>-361.88185676929606</v>
      </c>
      <c r="M200" s="53">
        <f t="shared" si="88"/>
        <v>-1350.4793136998278</v>
      </c>
    </row>
    <row r="201" spans="1:13">
      <c r="A201" s="4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</row>
    <row r="202" spans="1:13">
      <c r="A202" s="11" t="s">
        <v>33</v>
      </c>
      <c r="B202" s="12">
        <f t="shared" ref="B202:M202" si="89">B204+B205</f>
        <v>807.42882527608708</v>
      </c>
      <c r="C202" s="12">
        <f t="shared" si="89"/>
        <v>695.72980211278082</v>
      </c>
      <c r="D202" s="12">
        <f t="shared" si="89"/>
        <v>426.50738939515554</v>
      </c>
      <c r="E202" s="12">
        <f t="shared" si="89"/>
        <v>1200.0120421173053</v>
      </c>
      <c r="F202" s="12">
        <f t="shared" si="89"/>
        <v>2003.4942773804764</v>
      </c>
      <c r="G202" s="12">
        <f t="shared" si="89"/>
        <v>843.13348232125145</v>
      </c>
      <c r="H202" s="12">
        <f t="shared" si="89"/>
        <v>596.4057850872648</v>
      </c>
      <c r="I202" s="12">
        <f t="shared" si="89"/>
        <v>2484.6119090121251</v>
      </c>
      <c r="J202" s="12">
        <f t="shared" si="89"/>
        <v>1747.4949405507</v>
      </c>
      <c r="K202" s="12">
        <f t="shared" si="89"/>
        <v>-159.89812953688175</v>
      </c>
      <c r="L202" s="12">
        <f t="shared" si="89"/>
        <v>361.88185676929641</v>
      </c>
      <c r="M202" s="12">
        <f t="shared" si="89"/>
        <v>1350.4793136998271</v>
      </c>
    </row>
    <row r="203" spans="1:13">
      <c r="A203" s="4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</row>
    <row r="204" spans="1:13">
      <c r="A204" s="30" t="s">
        <v>34</v>
      </c>
      <c r="B204" s="22">
        <f t="shared" ref="B204:M204" si="90">B62/2.7</f>
        <v>-24.175635759989405</v>
      </c>
      <c r="C204" s="22">
        <f t="shared" si="90"/>
        <v>518.78244935355792</v>
      </c>
      <c r="D204" s="22">
        <f t="shared" si="90"/>
        <v>-31.351810755937485</v>
      </c>
      <c r="E204" s="22">
        <f t="shared" si="90"/>
        <v>1347.8139793929267</v>
      </c>
      <c r="F204" s="22">
        <f t="shared" si="90"/>
        <v>483.67609825434192</v>
      </c>
      <c r="G204" s="22">
        <f t="shared" si="90"/>
        <v>183.43274083502303</v>
      </c>
      <c r="H204" s="22">
        <f t="shared" si="90"/>
        <v>161.94691575503677</v>
      </c>
      <c r="I204" s="22">
        <f t="shared" si="90"/>
        <v>1962.935255208989</v>
      </c>
      <c r="J204" s="22">
        <f t="shared" si="90"/>
        <v>723.67698946425958</v>
      </c>
      <c r="K204" s="22">
        <f t="shared" si="90"/>
        <v>85.094411561113034</v>
      </c>
      <c r="L204" s="22">
        <f t="shared" si="90"/>
        <v>-83.51461666292164</v>
      </c>
      <c r="M204" s="22">
        <f t="shared" si="90"/>
        <v>1029.020580115272</v>
      </c>
    </row>
    <row r="205" spans="1:13">
      <c r="A205" s="30" t="s">
        <v>35</v>
      </c>
      <c r="B205" s="22">
        <f t="shared" ref="B205:M205" si="91">B63/2.7</f>
        <v>831.60446103607649</v>
      </c>
      <c r="C205" s="22">
        <f t="shared" si="91"/>
        <v>176.94735275922284</v>
      </c>
      <c r="D205" s="22">
        <f t="shared" si="91"/>
        <v>457.85920015109303</v>
      </c>
      <c r="E205" s="22">
        <f t="shared" si="91"/>
        <v>-147.8019372756215</v>
      </c>
      <c r="F205" s="22">
        <f t="shared" si="91"/>
        <v>1519.8181791261345</v>
      </c>
      <c r="G205" s="22">
        <f t="shared" si="91"/>
        <v>659.70074148622837</v>
      </c>
      <c r="H205" s="22">
        <f t="shared" si="91"/>
        <v>434.45886933222801</v>
      </c>
      <c r="I205" s="22">
        <f t="shared" si="91"/>
        <v>521.67665380313611</v>
      </c>
      <c r="J205" s="22">
        <f t="shared" si="91"/>
        <v>1023.8179510864404</v>
      </c>
      <c r="K205" s="22">
        <f t="shared" si="91"/>
        <v>-244.9925410979948</v>
      </c>
      <c r="L205" s="22">
        <f t="shared" si="91"/>
        <v>445.39647343221804</v>
      </c>
      <c r="M205" s="22">
        <f t="shared" si="91"/>
        <v>321.45873358455509</v>
      </c>
    </row>
    <row r="206" spans="1:13" ht="13.5" thickBot="1">
      <c r="A206" s="31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</row>
    <row r="207" spans="1:13">
      <c r="A207" s="33" t="s">
        <v>36</v>
      </c>
      <c r="B207" s="4"/>
      <c r="C207" s="4"/>
      <c r="D207" s="4"/>
      <c r="E207" s="4"/>
    </row>
    <row r="208" spans="1:13">
      <c r="A208" s="30" t="s">
        <v>65</v>
      </c>
      <c r="B208" s="4"/>
      <c r="C208" s="4"/>
      <c r="D208" s="4"/>
      <c r="E208" s="4"/>
    </row>
    <row r="209" spans="1:5">
      <c r="A209" s="30" t="s">
        <v>66</v>
      </c>
      <c r="B209" s="4"/>
      <c r="C209" s="4"/>
      <c r="D209" s="4"/>
      <c r="E209" s="4"/>
    </row>
    <row r="210" spans="1:5">
      <c r="A210" s="30" t="s">
        <v>37</v>
      </c>
      <c r="B210" s="4"/>
      <c r="C210" s="4"/>
      <c r="D210" s="4"/>
      <c r="E210" s="4"/>
    </row>
    <row r="211" spans="1:5">
      <c r="A211" s="30" t="s">
        <v>38</v>
      </c>
      <c r="B211" s="4"/>
      <c r="C211" s="4"/>
      <c r="D211" s="4"/>
      <c r="E211" s="4"/>
    </row>
    <row r="212" spans="1:5">
      <c r="A212" s="33" t="s">
        <v>41</v>
      </c>
    </row>
    <row r="213" spans="1:5">
      <c r="A213" s="30" t="s">
        <v>67</v>
      </c>
    </row>
  </sheetData>
  <printOptions horizontalCentered="1"/>
  <pageMargins left="0.75" right="0.75" top="0.25" bottom="0.25" header="0.5" footer="0.5"/>
  <pageSetup paperSize="5" scale="2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2025-08-12T16:25:19Z</dcterms:created>
  <dcterms:modified xsi:type="dcterms:W3CDTF">2025-08-12T20:47:21Z</dcterms:modified>
</cp:coreProperties>
</file>