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Government Operations\Values\"/>
    </mc:Choice>
  </mc:AlternateContent>
  <bookViews>
    <workbookView xWindow="0" yWindow="0" windowWidth="23040" windowHeight="6525"/>
  </bookViews>
  <sheets>
    <sheet name="VG" sheetId="1" r:id="rId1"/>
  </sheets>
  <definedNames>
    <definedName name="Z_31F9EB26_C686_4C02_BB83_68E41BACC888_.wvu.Cols" localSheetId="0" hidden="1">VG!#REF!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1" i="1" l="1"/>
  <c r="I101" i="1"/>
  <c r="I47" i="1" s="1"/>
  <c r="I97" i="1"/>
  <c r="I95" i="1" s="1"/>
  <c r="D97" i="1"/>
  <c r="D95" i="1" s="1"/>
  <c r="D41" i="1" s="1"/>
  <c r="C97" i="1"/>
  <c r="C43" i="1" s="1"/>
  <c r="J96" i="1"/>
  <c r="J95" i="1" s="1"/>
  <c r="J41" i="1" s="1"/>
  <c r="D96" i="1"/>
  <c r="D42" i="1" s="1"/>
  <c r="C96" i="1"/>
  <c r="C42" i="1" s="1"/>
  <c r="H95" i="1"/>
  <c r="H93" i="1" s="1"/>
  <c r="G95" i="1"/>
  <c r="G41" i="1" s="1"/>
  <c r="F95" i="1"/>
  <c r="F93" i="1" s="1"/>
  <c r="E95" i="1"/>
  <c r="E41" i="1" s="1"/>
  <c r="B95" i="1"/>
  <c r="B93" i="1" s="1"/>
  <c r="I84" i="1"/>
  <c r="I30" i="1" s="1"/>
  <c r="I31" i="1" s="1"/>
  <c r="C84" i="1"/>
  <c r="C30" i="1" s="1"/>
  <c r="C31" i="1" s="1"/>
  <c r="I81" i="1"/>
  <c r="H81" i="1"/>
  <c r="H77" i="1" s="1"/>
  <c r="H76" i="1" s="1"/>
  <c r="C81" i="1"/>
  <c r="C27" i="1" s="1"/>
  <c r="I79" i="1"/>
  <c r="I25" i="1" s="1"/>
  <c r="C79" i="1"/>
  <c r="C25" i="1" s="1"/>
  <c r="J77" i="1"/>
  <c r="J76" i="1" s="1"/>
  <c r="G77" i="1"/>
  <c r="G76" i="1" s="1"/>
  <c r="F77" i="1"/>
  <c r="F76" i="1" s="1"/>
  <c r="E77" i="1"/>
  <c r="E76" i="1" s="1"/>
  <c r="D77" i="1"/>
  <c r="D76" i="1" s="1"/>
  <c r="B77" i="1"/>
  <c r="B76" i="1" s="1"/>
  <c r="E74" i="1"/>
  <c r="H72" i="1"/>
  <c r="H18" i="1" s="1"/>
  <c r="G72" i="1"/>
  <c r="I69" i="1"/>
  <c r="I15" i="1" s="1"/>
  <c r="H69" i="1"/>
  <c r="H66" i="1" s="1"/>
  <c r="G69" i="1"/>
  <c r="G15" i="1" s="1"/>
  <c r="F69" i="1"/>
  <c r="E69" i="1"/>
  <c r="E66" i="1" s="1"/>
  <c r="E65" i="1" s="1"/>
  <c r="D69" i="1"/>
  <c r="C69" i="1"/>
  <c r="B69" i="1"/>
  <c r="I67" i="1"/>
  <c r="I13" i="1" s="1"/>
  <c r="F67" i="1"/>
  <c r="F13" i="1" s="1"/>
  <c r="D67" i="1"/>
  <c r="D13" i="1" s="1"/>
  <c r="C67" i="1"/>
  <c r="C13" i="1" s="1"/>
  <c r="B67" i="1"/>
  <c r="B13" i="1" s="1"/>
  <c r="J66" i="1"/>
  <c r="J65" i="1" s="1"/>
  <c r="G66" i="1"/>
  <c r="H47" i="1"/>
  <c r="G47" i="1"/>
  <c r="F47" i="1"/>
  <c r="E47" i="1"/>
  <c r="D47" i="1"/>
  <c r="C47" i="1"/>
  <c r="B47" i="1"/>
  <c r="J45" i="1"/>
  <c r="I45" i="1"/>
  <c r="H45" i="1"/>
  <c r="G45" i="1"/>
  <c r="F45" i="1"/>
  <c r="E45" i="1"/>
  <c r="D45" i="1"/>
  <c r="C45" i="1"/>
  <c r="B45" i="1"/>
  <c r="J44" i="1"/>
  <c r="I44" i="1"/>
  <c r="H44" i="1"/>
  <c r="G44" i="1"/>
  <c r="F44" i="1"/>
  <c r="E44" i="1"/>
  <c r="D44" i="1"/>
  <c r="C44" i="1"/>
  <c r="B44" i="1"/>
  <c r="J43" i="1"/>
  <c r="H43" i="1"/>
  <c r="G43" i="1"/>
  <c r="F43" i="1"/>
  <c r="E43" i="1"/>
  <c r="B43" i="1"/>
  <c r="I42" i="1"/>
  <c r="H42" i="1"/>
  <c r="G42" i="1"/>
  <c r="F42" i="1"/>
  <c r="E42" i="1"/>
  <c r="B42" i="1"/>
  <c r="D39" i="1"/>
  <c r="J33" i="1"/>
  <c r="I33" i="1"/>
  <c r="H33" i="1"/>
  <c r="G33" i="1"/>
  <c r="F33" i="1"/>
  <c r="E33" i="1"/>
  <c r="D33" i="1"/>
  <c r="C33" i="1"/>
  <c r="B33" i="1"/>
  <c r="J30" i="1"/>
  <c r="J31" i="1" s="1"/>
  <c r="H30" i="1"/>
  <c r="H31" i="1" s="1"/>
  <c r="G30" i="1"/>
  <c r="G31" i="1" s="1"/>
  <c r="F30" i="1"/>
  <c r="F31" i="1" s="1"/>
  <c r="E30" i="1"/>
  <c r="E31" i="1" s="1"/>
  <c r="D30" i="1"/>
  <c r="D31" i="1" s="1"/>
  <c r="B30" i="1"/>
  <c r="B31" i="1" s="1"/>
  <c r="J28" i="1"/>
  <c r="I28" i="1"/>
  <c r="H28" i="1"/>
  <c r="G28" i="1"/>
  <c r="F28" i="1"/>
  <c r="E28" i="1"/>
  <c r="D28" i="1"/>
  <c r="C28" i="1"/>
  <c r="B28" i="1"/>
  <c r="J27" i="1"/>
  <c r="G27" i="1"/>
  <c r="F27" i="1"/>
  <c r="E27" i="1"/>
  <c r="D27" i="1"/>
  <c r="B27" i="1"/>
  <c r="J26" i="1"/>
  <c r="I26" i="1"/>
  <c r="H26" i="1"/>
  <c r="G26" i="1"/>
  <c r="F26" i="1"/>
  <c r="E26" i="1"/>
  <c r="D26" i="1"/>
  <c r="C26" i="1"/>
  <c r="B26" i="1"/>
  <c r="J25" i="1"/>
  <c r="H25" i="1"/>
  <c r="G25" i="1"/>
  <c r="F25" i="1"/>
  <c r="E25" i="1"/>
  <c r="D25" i="1"/>
  <c r="B25" i="1"/>
  <c r="J24" i="1"/>
  <c r="I24" i="1"/>
  <c r="H24" i="1"/>
  <c r="G24" i="1"/>
  <c r="F24" i="1"/>
  <c r="E24" i="1"/>
  <c r="D24" i="1"/>
  <c r="C24" i="1"/>
  <c r="B24" i="1"/>
  <c r="J20" i="1"/>
  <c r="I20" i="1"/>
  <c r="H20" i="1"/>
  <c r="G20" i="1"/>
  <c r="F20" i="1"/>
  <c r="E20" i="1"/>
  <c r="D20" i="1"/>
  <c r="C20" i="1"/>
  <c r="B20" i="1"/>
  <c r="J18" i="1"/>
  <c r="I18" i="1"/>
  <c r="F18" i="1"/>
  <c r="E18" i="1"/>
  <c r="D18" i="1"/>
  <c r="C18" i="1"/>
  <c r="B18" i="1"/>
  <c r="J17" i="1"/>
  <c r="I17" i="1"/>
  <c r="H17" i="1"/>
  <c r="G17" i="1"/>
  <c r="F17" i="1"/>
  <c r="E17" i="1"/>
  <c r="D17" i="1"/>
  <c r="C17" i="1"/>
  <c r="B17" i="1"/>
  <c r="J16" i="1"/>
  <c r="I16" i="1"/>
  <c r="H16" i="1"/>
  <c r="G16" i="1"/>
  <c r="F16" i="1"/>
  <c r="E16" i="1"/>
  <c r="D16" i="1"/>
  <c r="C16" i="1"/>
  <c r="B16" i="1"/>
  <c r="J15" i="1"/>
  <c r="J14" i="1"/>
  <c r="I14" i="1"/>
  <c r="H14" i="1"/>
  <c r="G14" i="1"/>
  <c r="F14" i="1"/>
  <c r="E14" i="1"/>
  <c r="D14" i="1"/>
  <c r="C14" i="1"/>
  <c r="B14" i="1"/>
  <c r="J13" i="1"/>
  <c r="H13" i="1"/>
  <c r="G13" i="1"/>
  <c r="E13" i="1"/>
  <c r="H41" i="1" l="1"/>
  <c r="B41" i="1"/>
  <c r="J42" i="1"/>
  <c r="I43" i="1"/>
  <c r="I77" i="1"/>
  <c r="I76" i="1" s="1"/>
  <c r="C66" i="1"/>
  <c r="C65" i="1" s="1"/>
  <c r="C64" i="1" s="1"/>
  <c r="D66" i="1"/>
  <c r="D65" i="1" s="1"/>
  <c r="D89" i="1" s="1"/>
  <c r="H65" i="1"/>
  <c r="H64" i="1" s="1"/>
  <c r="H90" i="1" s="1"/>
  <c r="C15" i="1"/>
  <c r="C12" i="1" s="1"/>
  <c r="C11" i="1" s="1"/>
  <c r="C10" i="1" s="1"/>
  <c r="H15" i="1"/>
  <c r="H12" i="1" s="1"/>
  <c r="H11" i="1" s="1"/>
  <c r="H10" i="1" s="1"/>
  <c r="H27" i="1"/>
  <c r="H23" i="1" s="1"/>
  <c r="H22" i="1" s="1"/>
  <c r="E93" i="1"/>
  <c r="B23" i="1"/>
  <c r="B22" i="1" s="1"/>
  <c r="H39" i="1"/>
  <c r="D15" i="1"/>
  <c r="D12" i="1" s="1"/>
  <c r="D11" i="1" s="1"/>
  <c r="D10" i="1" s="1"/>
  <c r="G23" i="1"/>
  <c r="G22" i="1" s="1"/>
  <c r="B39" i="1"/>
  <c r="F41" i="1"/>
  <c r="F39" i="1" s="1"/>
  <c r="F23" i="1"/>
  <c r="F22" i="1" s="1"/>
  <c r="J12" i="1"/>
  <c r="J11" i="1" s="1"/>
  <c r="J10" i="1" s="1"/>
  <c r="E23" i="1"/>
  <c r="E22" i="1" s="1"/>
  <c r="I12" i="1"/>
  <c r="I11" i="1" s="1"/>
  <c r="I10" i="1" s="1"/>
  <c r="I41" i="1"/>
  <c r="I39" i="1" s="1"/>
  <c r="I93" i="1"/>
  <c r="G12" i="1"/>
  <c r="J23" i="1"/>
  <c r="J22" i="1" s="1"/>
  <c r="G93" i="1"/>
  <c r="E39" i="1"/>
  <c r="D23" i="1"/>
  <c r="D22" i="1" s="1"/>
  <c r="G39" i="1"/>
  <c r="J93" i="1"/>
  <c r="J89" i="1"/>
  <c r="J64" i="1"/>
  <c r="J91" i="1" s="1"/>
  <c r="I66" i="1"/>
  <c r="I65" i="1" s="1"/>
  <c r="I64" i="1" s="1"/>
  <c r="E15" i="1"/>
  <c r="E12" i="1" s="1"/>
  <c r="E11" i="1" s="1"/>
  <c r="B66" i="1"/>
  <c r="B65" i="1" s="1"/>
  <c r="B64" i="1" s="1"/>
  <c r="F66" i="1"/>
  <c r="F65" i="1" s="1"/>
  <c r="F89" i="1" s="1"/>
  <c r="G65" i="1"/>
  <c r="G89" i="1" s="1"/>
  <c r="C23" i="1"/>
  <c r="C22" i="1" s="1"/>
  <c r="J47" i="1"/>
  <c r="J39" i="1" s="1"/>
  <c r="D43" i="1"/>
  <c r="E89" i="1"/>
  <c r="E64" i="1"/>
  <c r="I27" i="1"/>
  <c r="I23" i="1" s="1"/>
  <c r="I22" i="1" s="1"/>
  <c r="C77" i="1"/>
  <c r="C76" i="1" s="1"/>
  <c r="B15" i="1"/>
  <c r="B12" i="1" s="1"/>
  <c r="B11" i="1" s="1"/>
  <c r="F15" i="1"/>
  <c r="F12" i="1" s="1"/>
  <c r="F11" i="1" s="1"/>
  <c r="C95" i="1"/>
  <c r="G18" i="1"/>
  <c r="D64" i="1" l="1"/>
  <c r="D90" i="1" s="1"/>
  <c r="H89" i="1"/>
  <c r="C91" i="1"/>
  <c r="H91" i="1"/>
  <c r="I89" i="1"/>
  <c r="D36" i="1"/>
  <c r="B89" i="1"/>
  <c r="H37" i="1"/>
  <c r="I37" i="1"/>
  <c r="D37" i="1"/>
  <c r="D35" i="1"/>
  <c r="G11" i="1"/>
  <c r="G35" i="1" s="1"/>
  <c r="H36" i="1"/>
  <c r="H35" i="1"/>
  <c r="C89" i="1"/>
  <c r="J90" i="1"/>
  <c r="F64" i="1"/>
  <c r="F90" i="1" s="1"/>
  <c r="J37" i="1"/>
  <c r="C90" i="1"/>
  <c r="C37" i="1"/>
  <c r="J35" i="1"/>
  <c r="E35" i="1"/>
  <c r="E10" i="1"/>
  <c r="C36" i="1"/>
  <c r="J36" i="1"/>
  <c r="G64" i="1"/>
  <c r="G91" i="1" s="1"/>
  <c r="C35" i="1"/>
  <c r="F91" i="1"/>
  <c r="C93" i="1"/>
  <c r="C41" i="1"/>
  <c r="C39" i="1" s="1"/>
  <c r="B35" i="1"/>
  <c r="B10" i="1"/>
  <c r="I36" i="1"/>
  <c r="B91" i="1"/>
  <c r="B90" i="1"/>
  <c r="I35" i="1"/>
  <c r="E91" i="1"/>
  <c r="E90" i="1"/>
  <c r="F35" i="1"/>
  <c r="F10" i="1"/>
  <c r="I91" i="1"/>
  <c r="I90" i="1"/>
  <c r="D91" i="1" l="1"/>
  <c r="G10" i="1"/>
  <c r="G37" i="1" s="1"/>
  <c r="G90" i="1"/>
  <c r="E37" i="1"/>
  <c r="E36" i="1"/>
  <c r="B37" i="1"/>
  <c r="B36" i="1"/>
  <c r="F37" i="1"/>
  <c r="F36" i="1"/>
  <c r="G36" i="1" l="1"/>
</calcChain>
</file>

<file path=xl/comments1.xml><?xml version="1.0" encoding="utf-8"?>
<comments xmlns="http://schemas.openxmlformats.org/spreadsheetml/2006/main">
  <authors>
    <author>Amanda</author>
  </authors>
  <commentList>
    <comment ref="D39" authorId="0" shapeId="0">
      <text>
        <r>
          <rPr>
            <b/>
            <sz val="9"/>
            <color indexed="81"/>
            <rFont val="Tahoma"/>
            <family val="2"/>
          </rPr>
          <t>Differs from the sum of the components.</t>
        </r>
      </text>
    </comment>
    <comment ref="D93" authorId="0" shapeId="0">
      <text>
        <r>
          <rPr>
            <b/>
            <sz val="9"/>
            <color indexed="81"/>
            <rFont val="Tahoma"/>
            <family val="2"/>
          </rPr>
          <t>As reported in the Budget Estimates, but differs from the sum of the components.</t>
        </r>
      </text>
    </comment>
  </commentList>
</comments>
</file>

<file path=xl/sharedStrings.xml><?xml version="1.0" encoding="utf-8"?>
<sst xmlns="http://schemas.openxmlformats.org/spreadsheetml/2006/main" count="78" uniqueCount="40">
  <si>
    <t>BRITISH VIRGIN ISLANDS</t>
  </si>
  <si>
    <t>Summary of Central Government Operations</t>
  </si>
  <si>
    <t>Millions of Eastern Caribbean dollars (EC$ Mn.)</t>
  </si>
  <si>
    <t>ACCOUNTS</t>
  </si>
  <si>
    <t>TOTAL REVENUE AND GRANTS (1+2)</t>
  </si>
  <si>
    <t>1. Current Revenue</t>
  </si>
  <si>
    <t xml:space="preserve">    Tax Revenue</t>
  </si>
  <si>
    <t>Payroll/Income Tax</t>
  </si>
  <si>
    <t>Property Tax</t>
  </si>
  <si>
    <t>Taxes on Goods and Services</t>
  </si>
  <si>
    <t>Taxes on International Trade</t>
  </si>
  <si>
    <t>Other Tax Revenue</t>
  </si>
  <si>
    <t>Other Current Revenue</t>
  </si>
  <si>
    <t>2. Grants</t>
  </si>
  <si>
    <t>TOTAL EXPENDITURE AND NET LENDING (3+4)</t>
  </si>
  <si>
    <t>3. Recurrent Expenditure</t>
  </si>
  <si>
    <t>Interest Payments</t>
  </si>
  <si>
    <t>Employee Compensation</t>
  </si>
  <si>
    <t>Goods and Services</t>
  </si>
  <si>
    <t>Subsidies and Transfers</t>
  </si>
  <si>
    <t>Other Expenses</t>
  </si>
  <si>
    <t>4. Capital Expenditure and Net Lending</t>
  </si>
  <si>
    <t>of which: Capital Expenditure</t>
  </si>
  <si>
    <t>Contribution to Reserve/Contingency Fund</t>
  </si>
  <si>
    <t>CURRENT ACCOUNT BALANCE (1-3)</t>
  </si>
  <si>
    <t>PRIMARY BALANCE</t>
  </si>
  <si>
    <t>OVERALL BALANCE</t>
  </si>
  <si>
    <t>FINANCING</t>
  </si>
  <si>
    <t>Net Borrowing</t>
  </si>
  <si>
    <t>Loan Disbursements</t>
  </si>
  <si>
    <t>Principal Repayments</t>
  </si>
  <si>
    <t>Use of Liquid Asset Funds as Financial Instrument</t>
  </si>
  <si>
    <t>Unsecured Debt Flow</t>
  </si>
  <si>
    <t>Total Financing Gap</t>
  </si>
  <si>
    <t>Notes:</t>
  </si>
  <si>
    <r>
      <rPr>
        <i/>
        <vertAlign val="superscript"/>
        <sz val="10"/>
        <rFont val="Arial MT"/>
      </rPr>
      <t>P</t>
    </r>
    <r>
      <rPr>
        <i/>
        <sz val="10"/>
        <rFont val="Arial MT"/>
      </rPr>
      <t xml:space="preserve"> means preliinary actuals</t>
    </r>
  </si>
  <si>
    <r>
      <rPr>
        <i/>
        <vertAlign val="superscript"/>
        <sz val="10"/>
        <rFont val="Arial MT"/>
      </rPr>
      <t>B</t>
    </r>
    <r>
      <rPr>
        <i/>
        <sz val="10"/>
        <rFont val="Arial MT"/>
      </rPr>
      <t xml:space="preserve"> means Budgeted</t>
    </r>
  </si>
  <si>
    <t>Millions of United States dollars</t>
  </si>
  <si>
    <t>Source:</t>
  </si>
  <si>
    <t>Budget Estimates of the Government of the Virgin Islands (https://bvi.gov.vg/budget-estimate)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</si>
</sst>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.000_);_(* \(#,##0.000\);_(* &quot;-&quot;??_);_(@_)"/>
  </numFmts>
  <fonts count="11">
    <font>
      <sz val="11"/>
      <color theme="1"/>
      <name val="Calibri"/>
      <family val="2"/>
      <scheme val="minor"/>
    </font>
    <font>
      <sz val="12"/>
      <name val="Arial MT"/>
    </font>
    <font>
      <b/>
      <sz val="10"/>
      <color rgb="FFFF0000"/>
      <name val="Arial MT"/>
    </font>
    <font>
      <sz val="10"/>
      <name val="Arial MT"/>
    </font>
    <font>
      <b/>
      <sz val="10"/>
      <color theme="1"/>
      <name val="Arial"/>
      <family val="2"/>
    </font>
    <font>
      <b/>
      <sz val="10"/>
      <name val="Arial MT"/>
    </font>
    <font>
      <sz val="10"/>
      <name val="Arial"/>
      <family val="2"/>
    </font>
    <font>
      <i/>
      <sz val="10"/>
      <name val="Arial MT"/>
    </font>
    <font>
      <b/>
      <i/>
      <sz val="10"/>
      <name val="Arial MT"/>
    </font>
    <font>
      <i/>
      <vertAlign val="superscript"/>
      <sz val="10"/>
      <name val="Arial MT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Fill="1"/>
    <xf numFmtId="14" fontId="4" fillId="0" borderId="0" xfId="0" applyNumberFormat="1" applyFont="1" applyAlignment="1">
      <alignment horizontal="left"/>
    </xf>
    <xf numFmtId="0" fontId="5" fillId="0" borderId="1" xfId="1" applyFont="1" applyBorder="1" applyAlignment="1">
      <alignment horizontal="center" vertical="center"/>
    </xf>
    <xf numFmtId="0" fontId="3" fillId="0" borderId="0" xfId="1" applyFont="1" applyBorder="1"/>
    <xf numFmtId="0" fontId="5" fillId="0" borderId="0" xfId="1" applyFont="1" applyBorder="1"/>
    <xf numFmtId="164" fontId="5" fillId="0" borderId="0" xfId="1" applyNumberFormat="1" applyFont="1" applyBorder="1" applyAlignment="1">
      <alignment horizontal="right"/>
    </xf>
    <xf numFmtId="43" fontId="5" fillId="0" borderId="0" xfId="1" applyNumberFormat="1" applyFont="1" applyBorder="1" applyAlignment="1">
      <alignment horizontal="right"/>
    </xf>
    <xf numFmtId="0" fontId="5" fillId="0" borderId="0" xfId="1" applyFont="1" applyBorder="1" applyAlignment="1">
      <alignment horizontal="left" indent="1"/>
    </xf>
    <xf numFmtId="164" fontId="5" fillId="0" borderId="0" xfId="2" applyNumberFormat="1" applyFont="1" applyFill="1" applyBorder="1"/>
    <xf numFmtId="43" fontId="5" fillId="0" borderId="0" xfId="2" applyNumberFormat="1" applyFont="1" applyFill="1" applyBorder="1"/>
    <xf numFmtId="0" fontId="5" fillId="0" borderId="0" xfId="1" applyFont="1" applyBorder="1" applyAlignment="1">
      <alignment horizontal="left" indent="2"/>
    </xf>
    <xf numFmtId="43" fontId="7" fillId="0" borderId="0" xfId="1" applyNumberFormat="1" applyFont="1" applyFill="1" applyBorder="1"/>
    <xf numFmtId="0" fontId="3" fillId="0" borderId="0" xfId="1" applyFont="1" applyBorder="1" applyAlignment="1">
      <alignment horizontal="left" indent="5"/>
    </xf>
    <xf numFmtId="164" fontId="7" fillId="0" borderId="0" xfId="1" applyNumberFormat="1" applyFont="1" applyBorder="1" applyAlignment="1">
      <alignment horizontal="right"/>
    </xf>
    <xf numFmtId="164" fontId="7" fillId="0" borderId="0" xfId="2" applyNumberFormat="1" applyFont="1" applyFill="1"/>
    <xf numFmtId="164" fontId="7" fillId="0" borderId="0" xfId="1" applyNumberFormat="1" applyFont="1"/>
    <xf numFmtId="164" fontId="3" fillId="0" borderId="0" xfId="2" applyNumberFormat="1" applyFont="1" applyFill="1"/>
    <xf numFmtId="164" fontId="3" fillId="0" borderId="0" xfId="1" applyNumberFormat="1" applyFont="1"/>
    <xf numFmtId="0" fontId="5" fillId="0" borderId="0" xfId="1" applyFont="1" applyBorder="1" applyAlignment="1">
      <alignment horizontal="left" indent="4"/>
    </xf>
    <xf numFmtId="0" fontId="7" fillId="0" borderId="0" xfId="1" applyFont="1" applyBorder="1" applyAlignment="1">
      <alignment horizontal="left" indent="1"/>
    </xf>
    <xf numFmtId="164" fontId="5" fillId="0" borderId="0" xfId="2" applyNumberFormat="1" applyFont="1" applyFill="1" applyAlignment="1">
      <alignment horizontal="right"/>
    </xf>
    <xf numFmtId="164" fontId="5" fillId="0" borderId="0" xfId="1" applyNumberFormat="1" applyFont="1"/>
    <xf numFmtId="164" fontId="3" fillId="0" borderId="0" xfId="1" applyNumberFormat="1" applyFont="1" applyFill="1"/>
    <xf numFmtId="164" fontId="5" fillId="0" borderId="0" xfId="1" applyNumberFormat="1" applyFont="1" applyBorder="1"/>
    <xf numFmtId="0" fontId="3" fillId="0" borderId="0" xfId="1" applyFont="1" applyBorder="1" applyAlignment="1">
      <alignment horizontal="left" indent="1"/>
    </xf>
    <xf numFmtId="164" fontId="3" fillId="0" borderId="0" xfId="2" applyNumberFormat="1" applyFont="1" applyFill="1" applyAlignment="1">
      <alignment horizontal="right"/>
    </xf>
    <xf numFmtId="0" fontId="4" fillId="0" borderId="0" xfId="0" applyFont="1" applyBorder="1"/>
    <xf numFmtId="0" fontId="7" fillId="0" borderId="0" xfId="1" applyFont="1" applyBorder="1" applyAlignment="1">
      <alignment horizontal="left" indent="2"/>
    </xf>
    <xf numFmtId="0" fontId="3" fillId="0" borderId="2" xfId="1" applyFont="1" applyBorder="1"/>
    <xf numFmtId="0" fontId="3" fillId="0" borderId="2" xfId="1" applyFont="1" applyFill="1" applyBorder="1"/>
    <xf numFmtId="0" fontId="8" fillId="0" borderId="0" xfId="1" applyFont="1"/>
    <xf numFmtId="0" fontId="7" fillId="0" borderId="0" xfId="1" applyFont="1"/>
    <xf numFmtId="0" fontId="7" fillId="0" borderId="0" xfId="1" applyFont="1" applyAlignment="1">
      <alignment horizontal="left"/>
    </xf>
    <xf numFmtId="0" fontId="3" fillId="0" borderId="0" xfId="1" applyFont="1" applyAlignment="1">
      <alignment vertical="center"/>
    </xf>
    <xf numFmtId="0" fontId="5" fillId="0" borderId="0" xfId="1" applyFont="1"/>
    <xf numFmtId="43" fontId="7" fillId="0" borderId="0" xfId="1" applyNumberFormat="1" applyFont="1" applyBorder="1" applyAlignment="1">
      <alignment horizontal="right"/>
    </xf>
    <xf numFmtId="43" fontId="7" fillId="0" borderId="0" xfId="2" applyNumberFormat="1" applyFont="1" applyFill="1"/>
    <xf numFmtId="43" fontId="7" fillId="0" borderId="0" xfId="1" applyNumberFormat="1" applyFont="1"/>
    <xf numFmtId="43" fontId="3" fillId="0" borderId="0" xfId="2" applyNumberFormat="1" applyFont="1" applyFill="1"/>
    <xf numFmtId="43" fontId="3" fillId="0" borderId="0" xfId="1" applyNumberFormat="1" applyFont="1"/>
    <xf numFmtId="43" fontId="5" fillId="0" borderId="0" xfId="2" applyNumberFormat="1" applyFont="1" applyFill="1" applyAlignment="1">
      <alignment horizontal="right"/>
    </xf>
    <xf numFmtId="43" fontId="5" fillId="0" borderId="0" xfId="1" applyNumberFormat="1" applyFont="1"/>
    <xf numFmtId="43" fontId="3" fillId="0" borderId="0" xfId="1" applyNumberFormat="1" applyFont="1" applyFill="1"/>
    <xf numFmtId="43" fontId="3" fillId="0" borderId="0" xfId="2" applyNumberFormat="1" applyFont="1" applyFill="1" applyBorder="1"/>
    <xf numFmtId="43" fontId="3" fillId="0" borderId="0" xfId="2" applyNumberFormat="1" applyFont="1" applyFill="1" applyAlignment="1">
      <alignment horizontal="right"/>
    </xf>
    <xf numFmtId="43" fontId="5" fillId="0" borderId="0" xfId="1" applyNumberFormat="1" applyFont="1" applyBorder="1"/>
    <xf numFmtId="43" fontId="5" fillId="0" borderId="0" xfId="1" applyNumberFormat="1" applyFont="1" applyFill="1" applyBorder="1"/>
    <xf numFmtId="43" fontId="3" fillId="0" borderId="0" xfId="2" applyNumberFormat="1" applyFont="1" applyFill="1" applyAlignment="1">
      <alignment horizontal="left" indent="1"/>
    </xf>
    <xf numFmtId="43" fontId="3" fillId="0" borderId="0" xfId="1" applyNumberFormat="1" applyFont="1" applyAlignment="1">
      <alignment horizontal="left" indent="1"/>
    </xf>
    <xf numFmtId="43" fontId="3" fillId="0" borderId="0" xfId="1" applyNumberFormat="1" applyFont="1" applyFill="1" applyAlignment="1">
      <alignment horizontal="left" indent="1"/>
    </xf>
    <xf numFmtId="43" fontId="3" fillId="0" borderId="2" xfId="1" applyNumberFormat="1" applyFont="1" applyFill="1" applyBorder="1"/>
    <xf numFmtId="165" fontId="3" fillId="0" borderId="2" xfId="1" applyNumberFormat="1" applyFont="1" applyFill="1" applyBorder="1"/>
  </cellXfs>
  <cellStyles count="3">
    <cellStyle name="Comma 2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J112"/>
  <sheetViews>
    <sheetView tabSelected="1" showRuler="0" zoomScaleNormal="100" workbookViewId="0">
      <selection activeCell="D13" sqref="D13"/>
    </sheetView>
  </sheetViews>
  <sheetFormatPr defaultColWidth="12.5703125" defaultRowHeight="12.75"/>
  <cols>
    <col min="1" max="1" width="46.42578125" style="2" customWidth="1"/>
    <col min="2" max="3" width="9.42578125" style="3" customWidth="1"/>
    <col min="4" max="10" width="9.42578125" style="2" customWidth="1"/>
    <col min="11" max="133" width="12.5703125" style="2"/>
    <col min="134" max="134" width="55.5703125" style="2" customWidth="1"/>
    <col min="135" max="155" width="0" style="2" hidden="1" customWidth="1"/>
    <col min="156" max="163" width="9.42578125" style="2" customWidth="1"/>
    <col min="164" max="170" width="12.5703125" style="2"/>
    <col min="171" max="171" width="50.5703125" style="2" customWidth="1"/>
    <col min="172" max="194" width="9.7109375" style="2" customWidth="1"/>
    <col min="195" max="200" width="10.28515625" style="2" customWidth="1"/>
    <col min="201" max="207" width="12.5703125" style="2"/>
    <col min="208" max="208" width="49.85546875" style="2" customWidth="1"/>
    <col min="209" max="222" width="8.7109375" style="2" customWidth="1"/>
    <col min="223" max="231" width="9.42578125" style="2" customWidth="1"/>
    <col min="232" max="237" width="9.5703125" style="2" customWidth="1"/>
    <col min="238" max="389" width="12.5703125" style="2"/>
    <col min="390" max="390" width="55.5703125" style="2" customWidth="1"/>
    <col min="391" max="411" width="0" style="2" hidden="1" customWidth="1"/>
    <col min="412" max="419" width="9.42578125" style="2" customWidth="1"/>
    <col min="420" max="426" width="12.5703125" style="2"/>
    <col min="427" max="427" width="50.5703125" style="2" customWidth="1"/>
    <col min="428" max="450" width="9.7109375" style="2" customWidth="1"/>
    <col min="451" max="456" width="10.28515625" style="2" customWidth="1"/>
    <col min="457" max="463" width="12.5703125" style="2"/>
    <col min="464" max="464" width="49.85546875" style="2" customWidth="1"/>
    <col min="465" max="478" width="8.7109375" style="2" customWidth="1"/>
    <col min="479" max="487" width="9.42578125" style="2" customWidth="1"/>
    <col min="488" max="493" width="9.5703125" style="2" customWidth="1"/>
    <col min="494" max="645" width="12.5703125" style="2"/>
    <col min="646" max="646" width="55.5703125" style="2" customWidth="1"/>
    <col min="647" max="667" width="0" style="2" hidden="1" customWidth="1"/>
    <col min="668" max="675" width="9.42578125" style="2" customWidth="1"/>
    <col min="676" max="682" width="12.5703125" style="2"/>
    <col min="683" max="683" width="50.5703125" style="2" customWidth="1"/>
    <col min="684" max="706" width="9.7109375" style="2" customWidth="1"/>
    <col min="707" max="712" width="10.28515625" style="2" customWidth="1"/>
    <col min="713" max="719" width="12.5703125" style="2"/>
    <col min="720" max="720" width="49.85546875" style="2" customWidth="1"/>
    <col min="721" max="734" width="8.7109375" style="2" customWidth="1"/>
    <col min="735" max="743" width="9.42578125" style="2" customWidth="1"/>
    <col min="744" max="749" width="9.5703125" style="2" customWidth="1"/>
    <col min="750" max="901" width="12.5703125" style="2"/>
    <col min="902" max="902" width="55.5703125" style="2" customWidth="1"/>
    <col min="903" max="923" width="0" style="2" hidden="1" customWidth="1"/>
    <col min="924" max="931" width="9.42578125" style="2" customWidth="1"/>
    <col min="932" max="938" width="12.5703125" style="2"/>
    <col min="939" max="939" width="50.5703125" style="2" customWidth="1"/>
    <col min="940" max="962" width="9.7109375" style="2" customWidth="1"/>
    <col min="963" max="968" width="10.28515625" style="2" customWidth="1"/>
    <col min="969" max="975" width="12.5703125" style="2"/>
    <col min="976" max="976" width="49.85546875" style="2" customWidth="1"/>
    <col min="977" max="990" width="8.7109375" style="2" customWidth="1"/>
    <col min="991" max="999" width="9.42578125" style="2" customWidth="1"/>
    <col min="1000" max="1005" width="9.5703125" style="2" customWidth="1"/>
    <col min="1006" max="1157" width="12.5703125" style="2"/>
    <col min="1158" max="1158" width="55.5703125" style="2" customWidth="1"/>
    <col min="1159" max="1179" width="0" style="2" hidden="1" customWidth="1"/>
    <col min="1180" max="1187" width="9.42578125" style="2" customWidth="1"/>
    <col min="1188" max="1194" width="12.5703125" style="2"/>
    <col min="1195" max="1195" width="50.5703125" style="2" customWidth="1"/>
    <col min="1196" max="1218" width="9.7109375" style="2" customWidth="1"/>
    <col min="1219" max="1224" width="10.28515625" style="2" customWidth="1"/>
    <col min="1225" max="1231" width="12.5703125" style="2"/>
    <col min="1232" max="1232" width="49.85546875" style="2" customWidth="1"/>
    <col min="1233" max="1246" width="8.7109375" style="2" customWidth="1"/>
    <col min="1247" max="1255" width="9.42578125" style="2" customWidth="1"/>
    <col min="1256" max="1261" width="9.5703125" style="2" customWidth="1"/>
    <col min="1262" max="1413" width="12.5703125" style="2"/>
    <col min="1414" max="1414" width="55.5703125" style="2" customWidth="1"/>
    <col min="1415" max="1435" width="0" style="2" hidden="1" customWidth="1"/>
    <col min="1436" max="1443" width="9.42578125" style="2" customWidth="1"/>
    <col min="1444" max="1450" width="12.5703125" style="2"/>
    <col min="1451" max="1451" width="50.5703125" style="2" customWidth="1"/>
    <col min="1452" max="1474" width="9.7109375" style="2" customWidth="1"/>
    <col min="1475" max="1480" width="10.28515625" style="2" customWidth="1"/>
    <col min="1481" max="1487" width="12.5703125" style="2"/>
    <col min="1488" max="1488" width="49.85546875" style="2" customWidth="1"/>
    <col min="1489" max="1502" width="8.7109375" style="2" customWidth="1"/>
    <col min="1503" max="1511" width="9.42578125" style="2" customWidth="1"/>
    <col min="1512" max="1517" width="9.5703125" style="2" customWidth="1"/>
    <col min="1518" max="1669" width="12.5703125" style="2"/>
    <col min="1670" max="1670" width="55.5703125" style="2" customWidth="1"/>
    <col min="1671" max="1691" width="0" style="2" hidden="1" customWidth="1"/>
    <col min="1692" max="1699" width="9.42578125" style="2" customWidth="1"/>
    <col min="1700" max="1706" width="12.5703125" style="2"/>
    <col min="1707" max="1707" width="50.5703125" style="2" customWidth="1"/>
    <col min="1708" max="1730" width="9.7109375" style="2" customWidth="1"/>
    <col min="1731" max="1736" width="10.28515625" style="2" customWidth="1"/>
    <col min="1737" max="1743" width="12.5703125" style="2"/>
    <col min="1744" max="1744" width="49.85546875" style="2" customWidth="1"/>
    <col min="1745" max="1758" width="8.7109375" style="2" customWidth="1"/>
    <col min="1759" max="1767" width="9.42578125" style="2" customWidth="1"/>
    <col min="1768" max="1773" width="9.5703125" style="2" customWidth="1"/>
    <col min="1774" max="1925" width="12.5703125" style="2"/>
    <col min="1926" max="1926" width="55.5703125" style="2" customWidth="1"/>
    <col min="1927" max="1947" width="0" style="2" hidden="1" customWidth="1"/>
    <col min="1948" max="1955" width="9.42578125" style="2" customWidth="1"/>
    <col min="1956" max="1962" width="12.5703125" style="2"/>
    <col min="1963" max="1963" width="50.5703125" style="2" customWidth="1"/>
    <col min="1964" max="1986" width="9.7109375" style="2" customWidth="1"/>
    <col min="1987" max="1992" width="10.28515625" style="2" customWidth="1"/>
    <col min="1993" max="1999" width="12.5703125" style="2"/>
    <col min="2000" max="2000" width="49.85546875" style="2" customWidth="1"/>
    <col min="2001" max="2014" width="8.7109375" style="2" customWidth="1"/>
    <col min="2015" max="2023" width="9.42578125" style="2" customWidth="1"/>
    <col min="2024" max="2029" width="9.5703125" style="2" customWidth="1"/>
    <col min="2030" max="2181" width="12.5703125" style="2"/>
    <col min="2182" max="2182" width="55.5703125" style="2" customWidth="1"/>
    <col min="2183" max="2203" width="0" style="2" hidden="1" customWidth="1"/>
    <col min="2204" max="2211" width="9.42578125" style="2" customWidth="1"/>
    <col min="2212" max="2218" width="12.5703125" style="2"/>
    <col min="2219" max="2219" width="50.5703125" style="2" customWidth="1"/>
    <col min="2220" max="2242" width="9.7109375" style="2" customWidth="1"/>
    <col min="2243" max="2248" width="10.28515625" style="2" customWidth="1"/>
    <col min="2249" max="2255" width="12.5703125" style="2"/>
    <col min="2256" max="2256" width="49.85546875" style="2" customWidth="1"/>
    <col min="2257" max="2270" width="8.7109375" style="2" customWidth="1"/>
    <col min="2271" max="2279" width="9.42578125" style="2" customWidth="1"/>
    <col min="2280" max="2285" width="9.5703125" style="2" customWidth="1"/>
    <col min="2286" max="2437" width="12.5703125" style="2"/>
    <col min="2438" max="2438" width="55.5703125" style="2" customWidth="1"/>
    <col min="2439" max="2459" width="0" style="2" hidden="1" customWidth="1"/>
    <col min="2460" max="2467" width="9.42578125" style="2" customWidth="1"/>
    <col min="2468" max="2474" width="12.5703125" style="2"/>
    <col min="2475" max="2475" width="50.5703125" style="2" customWidth="1"/>
    <col min="2476" max="2498" width="9.7109375" style="2" customWidth="1"/>
    <col min="2499" max="2504" width="10.28515625" style="2" customWidth="1"/>
    <col min="2505" max="2511" width="12.5703125" style="2"/>
    <col min="2512" max="2512" width="49.85546875" style="2" customWidth="1"/>
    <col min="2513" max="2526" width="8.7109375" style="2" customWidth="1"/>
    <col min="2527" max="2535" width="9.42578125" style="2" customWidth="1"/>
    <col min="2536" max="2541" width="9.5703125" style="2" customWidth="1"/>
    <col min="2542" max="2693" width="12.5703125" style="2"/>
    <col min="2694" max="2694" width="55.5703125" style="2" customWidth="1"/>
    <col min="2695" max="2715" width="0" style="2" hidden="1" customWidth="1"/>
    <col min="2716" max="2723" width="9.42578125" style="2" customWidth="1"/>
    <col min="2724" max="2730" width="12.5703125" style="2"/>
    <col min="2731" max="2731" width="50.5703125" style="2" customWidth="1"/>
    <col min="2732" max="2754" width="9.7109375" style="2" customWidth="1"/>
    <col min="2755" max="2760" width="10.28515625" style="2" customWidth="1"/>
    <col min="2761" max="2767" width="12.5703125" style="2"/>
    <col min="2768" max="2768" width="49.85546875" style="2" customWidth="1"/>
    <col min="2769" max="2782" width="8.7109375" style="2" customWidth="1"/>
    <col min="2783" max="2791" width="9.42578125" style="2" customWidth="1"/>
    <col min="2792" max="2797" width="9.5703125" style="2" customWidth="1"/>
    <col min="2798" max="2949" width="12.5703125" style="2"/>
    <col min="2950" max="2950" width="55.5703125" style="2" customWidth="1"/>
    <col min="2951" max="2971" width="0" style="2" hidden="1" customWidth="1"/>
    <col min="2972" max="2979" width="9.42578125" style="2" customWidth="1"/>
    <col min="2980" max="2986" width="12.5703125" style="2"/>
    <col min="2987" max="2987" width="50.5703125" style="2" customWidth="1"/>
    <col min="2988" max="3010" width="9.7109375" style="2" customWidth="1"/>
    <col min="3011" max="3016" width="10.28515625" style="2" customWidth="1"/>
    <col min="3017" max="3023" width="12.5703125" style="2"/>
    <col min="3024" max="3024" width="49.85546875" style="2" customWidth="1"/>
    <col min="3025" max="3038" width="8.7109375" style="2" customWidth="1"/>
    <col min="3039" max="3047" width="9.42578125" style="2" customWidth="1"/>
    <col min="3048" max="3053" width="9.5703125" style="2" customWidth="1"/>
    <col min="3054" max="3205" width="12.5703125" style="2"/>
    <col min="3206" max="3206" width="55.5703125" style="2" customWidth="1"/>
    <col min="3207" max="3227" width="0" style="2" hidden="1" customWidth="1"/>
    <col min="3228" max="3235" width="9.42578125" style="2" customWidth="1"/>
    <col min="3236" max="3242" width="12.5703125" style="2"/>
    <col min="3243" max="3243" width="50.5703125" style="2" customWidth="1"/>
    <col min="3244" max="3266" width="9.7109375" style="2" customWidth="1"/>
    <col min="3267" max="3272" width="10.28515625" style="2" customWidth="1"/>
    <col min="3273" max="3279" width="12.5703125" style="2"/>
    <col min="3280" max="3280" width="49.85546875" style="2" customWidth="1"/>
    <col min="3281" max="3294" width="8.7109375" style="2" customWidth="1"/>
    <col min="3295" max="3303" width="9.42578125" style="2" customWidth="1"/>
    <col min="3304" max="3309" width="9.5703125" style="2" customWidth="1"/>
    <col min="3310" max="3461" width="12.5703125" style="2"/>
    <col min="3462" max="3462" width="55.5703125" style="2" customWidth="1"/>
    <col min="3463" max="3483" width="0" style="2" hidden="1" customWidth="1"/>
    <col min="3484" max="3491" width="9.42578125" style="2" customWidth="1"/>
    <col min="3492" max="3498" width="12.5703125" style="2"/>
    <col min="3499" max="3499" width="50.5703125" style="2" customWidth="1"/>
    <col min="3500" max="3522" width="9.7109375" style="2" customWidth="1"/>
    <col min="3523" max="3528" width="10.28515625" style="2" customWidth="1"/>
    <col min="3529" max="3535" width="12.5703125" style="2"/>
    <col min="3536" max="3536" width="49.85546875" style="2" customWidth="1"/>
    <col min="3537" max="3550" width="8.7109375" style="2" customWidth="1"/>
    <col min="3551" max="3559" width="9.42578125" style="2" customWidth="1"/>
    <col min="3560" max="3565" width="9.5703125" style="2" customWidth="1"/>
    <col min="3566" max="3717" width="12.5703125" style="2"/>
    <col min="3718" max="3718" width="55.5703125" style="2" customWidth="1"/>
    <col min="3719" max="3739" width="0" style="2" hidden="1" customWidth="1"/>
    <col min="3740" max="3747" width="9.42578125" style="2" customWidth="1"/>
    <col min="3748" max="3754" width="12.5703125" style="2"/>
    <col min="3755" max="3755" width="50.5703125" style="2" customWidth="1"/>
    <col min="3756" max="3778" width="9.7109375" style="2" customWidth="1"/>
    <col min="3779" max="3784" width="10.28515625" style="2" customWidth="1"/>
    <col min="3785" max="3791" width="12.5703125" style="2"/>
    <col min="3792" max="3792" width="49.85546875" style="2" customWidth="1"/>
    <col min="3793" max="3806" width="8.7109375" style="2" customWidth="1"/>
    <col min="3807" max="3815" width="9.42578125" style="2" customWidth="1"/>
    <col min="3816" max="3821" width="9.5703125" style="2" customWidth="1"/>
    <col min="3822" max="3973" width="12.5703125" style="2"/>
    <col min="3974" max="3974" width="55.5703125" style="2" customWidth="1"/>
    <col min="3975" max="3995" width="0" style="2" hidden="1" customWidth="1"/>
    <col min="3996" max="4003" width="9.42578125" style="2" customWidth="1"/>
    <col min="4004" max="4010" width="12.5703125" style="2"/>
    <col min="4011" max="4011" width="50.5703125" style="2" customWidth="1"/>
    <col min="4012" max="4034" width="9.7109375" style="2" customWidth="1"/>
    <col min="4035" max="4040" width="10.28515625" style="2" customWidth="1"/>
    <col min="4041" max="4047" width="12.5703125" style="2"/>
    <col min="4048" max="4048" width="49.85546875" style="2" customWidth="1"/>
    <col min="4049" max="4062" width="8.7109375" style="2" customWidth="1"/>
    <col min="4063" max="4071" width="9.42578125" style="2" customWidth="1"/>
    <col min="4072" max="4077" width="9.5703125" style="2" customWidth="1"/>
    <col min="4078" max="4229" width="12.5703125" style="2"/>
    <col min="4230" max="4230" width="55.5703125" style="2" customWidth="1"/>
    <col min="4231" max="4251" width="0" style="2" hidden="1" customWidth="1"/>
    <col min="4252" max="4259" width="9.42578125" style="2" customWidth="1"/>
    <col min="4260" max="4266" width="12.5703125" style="2"/>
    <col min="4267" max="4267" width="50.5703125" style="2" customWidth="1"/>
    <col min="4268" max="4290" width="9.7109375" style="2" customWidth="1"/>
    <col min="4291" max="4296" width="10.28515625" style="2" customWidth="1"/>
    <col min="4297" max="4303" width="12.5703125" style="2"/>
    <col min="4304" max="4304" width="49.85546875" style="2" customWidth="1"/>
    <col min="4305" max="4318" width="8.7109375" style="2" customWidth="1"/>
    <col min="4319" max="4327" width="9.42578125" style="2" customWidth="1"/>
    <col min="4328" max="4333" width="9.5703125" style="2" customWidth="1"/>
    <col min="4334" max="4485" width="12.5703125" style="2"/>
    <col min="4486" max="4486" width="55.5703125" style="2" customWidth="1"/>
    <col min="4487" max="4507" width="0" style="2" hidden="1" customWidth="1"/>
    <col min="4508" max="4515" width="9.42578125" style="2" customWidth="1"/>
    <col min="4516" max="4522" width="12.5703125" style="2"/>
    <col min="4523" max="4523" width="50.5703125" style="2" customWidth="1"/>
    <col min="4524" max="4546" width="9.7109375" style="2" customWidth="1"/>
    <col min="4547" max="4552" width="10.28515625" style="2" customWidth="1"/>
    <col min="4553" max="4559" width="12.5703125" style="2"/>
    <col min="4560" max="4560" width="49.85546875" style="2" customWidth="1"/>
    <col min="4561" max="4574" width="8.7109375" style="2" customWidth="1"/>
    <col min="4575" max="4583" width="9.42578125" style="2" customWidth="1"/>
    <col min="4584" max="4589" width="9.5703125" style="2" customWidth="1"/>
    <col min="4590" max="4741" width="12.5703125" style="2"/>
    <col min="4742" max="4742" width="55.5703125" style="2" customWidth="1"/>
    <col min="4743" max="4763" width="0" style="2" hidden="1" customWidth="1"/>
    <col min="4764" max="4771" width="9.42578125" style="2" customWidth="1"/>
    <col min="4772" max="4778" width="12.5703125" style="2"/>
    <col min="4779" max="4779" width="50.5703125" style="2" customWidth="1"/>
    <col min="4780" max="4802" width="9.7109375" style="2" customWidth="1"/>
    <col min="4803" max="4808" width="10.28515625" style="2" customWidth="1"/>
    <col min="4809" max="4815" width="12.5703125" style="2"/>
    <col min="4816" max="4816" width="49.85546875" style="2" customWidth="1"/>
    <col min="4817" max="4830" width="8.7109375" style="2" customWidth="1"/>
    <col min="4831" max="4839" width="9.42578125" style="2" customWidth="1"/>
    <col min="4840" max="4845" width="9.5703125" style="2" customWidth="1"/>
    <col min="4846" max="4997" width="12.5703125" style="2"/>
    <col min="4998" max="4998" width="55.5703125" style="2" customWidth="1"/>
    <col min="4999" max="5019" width="0" style="2" hidden="1" customWidth="1"/>
    <col min="5020" max="5027" width="9.42578125" style="2" customWidth="1"/>
    <col min="5028" max="5034" width="12.5703125" style="2"/>
    <col min="5035" max="5035" width="50.5703125" style="2" customWidth="1"/>
    <col min="5036" max="5058" width="9.7109375" style="2" customWidth="1"/>
    <col min="5059" max="5064" width="10.28515625" style="2" customWidth="1"/>
    <col min="5065" max="5071" width="12.5703125" style="2"/>
    <col min="5072" max="5072" width="49.85546875" style="2" customWidth="1"/>
    <col min="5073" max="5086" width="8.7109375" style="2" customWidth="1"/>
    <col min="5087" max="5095" width="9.42578125" style="2" customWidth="1"/>
    <col min="5096" max="5101" width="9.5703125" style="2" customWidth="1"/>
    <col min="5102" max="5253" width="12.5703125" style="2"/>
    <col min="5254" max="5254" width="55.5703125" style="2" customWidth="1"/>
    <col min="5255" max="5275" width="0" style="2" hidden="1" customWidth="1"/>
    <col min="5276" max="5283" width="9.42578125" style="2" customWidth="1"/>
    <col min="5284" max="5290" width="12.5703125" style="2"/>
    <col min="5291" max="5291" width="50.5703125" style="2" customWidth="1"/>
    <col min="5292" max="5314" width="9.7109375" style="2" customWidth="1"/>
    <col min="5315" max="5320" width="10.28515625" style="2" customWidth="1"/>
    <col min="5321" max="5327" width="12.5703125" style="2"/>
    <col min="5328" max="5328" width="49.85546875" style="2" customWidth="1"/>
    <col min="5329" max="5342" width="8.7109375" style="2" customWidth="1"/>
    <col min="5343" max="5351" width="9.42578125" style="2" customWidth="1"/>
    <col min="5352" max="5357" width="9.5703125" style="2" customWidth="1"/>
    <col min="5358" max="5509" width="12.5703125" style="2"/>
    <col min="5510" max="5510" width="55.5703125" style="2" customWidth="1"/>
    <col min="5511" max="5531" width="0" style="2" hidden="1" customWidth="1"/>
    <col min="5532" max="5539" width="9.42578125" style="2" customWidth="1"/>
    <col min="5540" max="5546" width="12.5703125" style="2"/>
    <col min="5547" max="5547" width="50.5703125" style="2" customWidth="1"/>
    <col min="5548" max="5570" width="9.7109375" style="2" customWidth="1"/>
    <col min="5571" max="5576" width="10.28515625" style="2" customWidth="1"/>
    <col min="5577" max="5583" width="12.5703125" style="2"/>
    <col min="5584" max="5584" width="49.85546875" style="2" customWidth="1"/>
    <col min="5585" max="5598" width="8.7109375" style="2" customWidth="1"/>
    <col min="5599" max="5607" width="9.42578125" style="2" customWidth="1"/>
    <col min="5608" max="5613" width="9.5703125" style="2" customWidth="1"/>
    <col min="5614" max="5765" width="12.5703125" style="2"/>
    <col min="5766" max="5766" width="55.5703125" style="2" customWidth="1"/>
    <col min="5767" max="5787" width="0" style="2" hidden="1" customWidth="1"/>
    <col min="5788" max="5795" width="9.42578125" style="2" customWidth="1"/>
    <col min="5796" max="5802" width="12.5703125" style="2"/>
    <col min="5803" max="5803" width="50.5703125" style="2" customWidth="1"/>
    <col min="5804" max="5826" width="9.7109375" style="2" customWidth="1"/>
    <col min="5827" max="5832" width="10.28515625" style="2" customWidth="1"/>
    <col min="5833" max="5839" width="12.5703125" style="2"/>
    <col min="5840" max="5840" width="49.85546875" style="2" customWidth="1"/>
    <col min="5841" max="5854" width="8.7109375" style="2" customWidth="1"/>
    <col min="5855" max="5863" width="9.42578125" style="2" customWidth="1"/>
    <col min="5864" max="5869" width="9.5703125" style="2" customWidth="1"/>
    <col min="5870" max="6021" width="12.5703125" style="2"/>
    <col min="6022" max="6022" width="55.5703125" style="2" customWidth="1"/>
    <col min="6023" max="6043" width="0" style="2" hidden="1" customWidth="1"/>
    <col min="6044" max="6051" width="9.42578125" style="2" customWidth="1"/>
    <col min="6052" max="6058" width="12.5703125" style="2"/>
    <col min="6059" max="6059" width="50.5703125" style="2" customWidth="1"/>
    <col min="6060" max="6082" width="9.7109375" style="2" customWidth="1"/>
    <col min="6083" max="6088" width="10.28515625" style="2" customWidth="1"/>
    <col min="6089" max="6095" width="12.5703125" style="2"/>
    <col min="6096" max="6096" width="49.85546875" style="2" customWidth="1"/>
    <col min="6097" max="6110" width="8.7109375" style="2" customWidth="1"/>
    <col min="6111" max="6119" width="9.42578125" style="2" customWidth="1"/>
    <col min="6120" max="6125" width="9.5703125" style="2" customWidth="1"/>
    <col min="6126" max="6277" width="12.5703125" style="2"/>
    <col min="6278" max="6278" width="55.5703125" style="2" customWidth="1"/>
    <col min="6279" max="6299" width="0" style="2" hidden="1" customWidth="1"/>
    <col min="6300" max="6307" width="9.42578125" style="2" customWidth="1"/>
    <col min="6308" max="6314" width="12.5703125" style="2"/>
    <col min="6315" max="6315" width="50.5703125" style="2" customWidth="1"/>
    <col min="6316" max="6338" width="9.7109375" style="2" customWidth="1"/>
    <col min="6339" max="6344" width="10.28515625" style="2" customWidth="1"/>
    <col min="6345" max="6351" width="12.5703125" style="2"/>
    <col min="6352" max="6352" width="49.85546875" style="2" customWidth="1"/>
    <col min="6353" max="6366" width="8.7109375" style="2" customWidth="1"/>
    <col min="6367" max="6375" width="9.42578125" style="2" customWidth="1"/>
    <col min="6376" max="6381" width="9.5703125" style="2" customWidth="1"/>
    <col min="6382" max="6533" width="12.5703125" style="2"/>
    <col min="6534" max="6534" width="55.5703125" style="2" customWidth="1"/>
    <col min="6535" max="6555" width="0" style="2" hidden="1" customWidth="1"/>
    <col min="6556" max="6563" width="9.42578125" style="2" customWidth="1"/>
    <col min="6564" max="6570" width="12.5703125" style="2"/>
    <col min="6571" max="6571" width="50.5703125" style="2" customWidth="1"/>
    <col min="6572" max="6594" width="9.7109375" style="2" customWidth="1"/>
    <col min="6595" max="6600" width="10.28515625" style="2" customWidth="1"/>
    <col min="6601" max="6607" width="12.5703125" style="2"/>
    <col min="6608" max="6608" width="49.85546875" style="2" customWidth="1"/>
    <col min="6609" max="6622" width="8.7109375" style="2" customWidth="1"/>
    <col min="6623" max="6631" width="9.42578125" style="2" customWidth="1"/>
    <col min="6632" max="6637" width="9.5703125" style="2" customWidth="1"/>
    <col min="6638" max="6789" width="12.5703125" style="2"/>
    <col min="6790" max="6790" width="55.5703125" style="2" customWidth="1"/>
    <col min="6791" max="6811" width="0" style="2" hidden="1" customWidth="1"/>
    <col min="6812" max="6819" width="9.42578125" style="2" customWidth="1"/>
    <col min="6820" max="6826" width="12.5703125" style="2"/>
    <col min="6827" max="6827" width="50.5703125" style="2" customWidth="1"/>
    <col min="6828" max="6850" width="9.7109375" style="2" customWidth="1"/>
    <col min="6851" max="6856" width="10.28515625" style="2" customWidth="1"/>
    <col min="6857" max="6863" width="12.5703125" style="2"/>
    <col min="6864" max="6864" width="49.85546875" style="2" customWidth="1"/>
    <col min="6865" max="6878" width="8.7109375" style="2" customWidth="1"/>
    <col min="6879" max="6887" width="9.42578125" style="2" customWidth="1"/>
    <col min="6888" max="6893" width="9.5703125" style="2" customWidth="1"/>
    <col min="6894" max="7045" width="12.5703125" style="2"/>
    <col min="7046" max="7046" width="55.5703125" style="2" customWidth="1"/>
    <col min="7047" max="7067" width="0" style="2" hidden="1" customWidth="1"/>
    <col min="7068" max="7075" width="9.42578125" style="2" customWidth="1"/>
    <col min="7076" max="7082" width="12.5703125" style="2"/>
    <col min="7083" max="7083" width="50.5703125" style="2" customWidth="1"/>
    <col min="7084" max="7106" width="9.7109375" style="2" customWidth="1"/>
    <col min="7107" max="7112" width="10.28515625" style="2" customWidth="1"/>
    <col min="7113" max="7119" width="12.5703125" style="2"/>
    <col min="7120" max="7120" width="49.85546875" style="2" customWidth="1"/>
    <col min="7121" max="7134" width="8.7109375" style="2" customWidth="1"/>
    <col min="7135" max="7143" width="9.42578125" style="2" customWidth="1"/>
    <col min="7144" max="7149" width="9.5703125" style="2" customWidth="1"/>
    <col min="7150" max="7301" width="12.5703125" style="2"/>
    <col min="7302" max="7302" width="55.5703125" style="2" customWidth="1"/>
    <col min="7303" max="7323" width="0" style="2" hidden="1" customWidth="1"/>
    <col min="7324" max="7331" width="9.42578125" style="2" customWidth="1"/>
    <col min="7332" max="7338" width="12.5703125" style="2"/>
    <col min="7339" max="7339" width="50.5703125" style="2" customWidth="1"/>
    <col min="7340" max="7362" width="9.7109375" style="2" customWidth="1"/>
    <col min="7363" max="7368" width="10.28515625" style="2" customWidth="1"/>
    <col min="7369" max="7375" width="12.5703125" style="2"/>
    <col min="7376" max="7376" width="49.85546875" style="2" customWidth="1"/>
    <col min="7377" max="7390" width="8.7109375" style="2" customWidth="1"/>
    <col min="7391" max="7399" width="9.42578125" style="2" customWidth="1"/>
    <col min="7400" max="7405" width="9.5703125" style="2" customWidth="1"/>
    <col min="7406" max="7557" width="12.5703125" style="2"/>
    <col min="7558" max="7558" width="55.5703125" style="2" customWidth="1"/>
    <col min="7559" max="7579" width="0" style="2" hidden="1" customWidth="1"/>
    <col min="7580" max="7587" width="9.42578125" style="2" customWidth="1"/>
    <col min="7588" max="7594" width="12.5703125" style="2"/>
    <col min="7595" max="7595" width="50.5703125" style="2" customWidth="1"/>
    <col min="7596" max="7618" width="9.7109375" style="2" customWidth="1"/>
    <col min="7619" max="7624" width="10.28515625" style="2" customWidth="1"/>
    <col min="7625" max="7631" width="12.5703125" style="2"/>
    <col min="7632" max="7632" width="49.85546875" style="2" customWidth="1"/>
    <col min="7633" max="7646" width="8.7109375" style="2" customWidth="1"/>
    <col min="7647" max="7655" width="9.42578125" style="2" customWidth="1"/>
    <col min="7656" max="7661" width="9.5703125" style="2" customWidth="1"/>
    <col min="7662" max="7813" width="12.5703125" style="2"/>
    <col min="7814" max="7814" width="55.5703125" style="2" customWidth="1"/>
    <col min="7815" max="7835" width="0" style="2" hidden="1" customWidth="1"/>
    <col min="7836" max="7843" width="9.42578125" style="2" customWidth="1"/>
    <col min="7844" max="7850" width="12.5703125" style="2"/>
    <col min="7851" max="7851" width="50.5703125" style="2" customWidth="1"/>
    <col min="7852" max="7874" width="9.7109375" style="2" customWidth="1"/>
    <col min="7875" max="7880" width="10.28515625" style="2" customWidth="1"/>
    <col min="7881" max="7887" width="12.5703125" style="2"/>
    <col min="7888" max="7888" width="49.85546875" style="2" customWidth="1"/>
    <col min="7889" max="7902" width="8.7109375" style="2" customWidth="1"/>
    <col min="7903" max="7911" width="9.42578125" style="2" customWidth="1"/>
    <col min="7912" max="7917" width="9.5703125" style="2" customWidth="1"/>
    <col min="7918" max="8069" width="12.5703125" style="2"/>
    <col min="8070" max="8070" width="55.5703125" style="2" customWidth="1"/>
    <col min="8071" max="8091" width="0" style="2" hidden="1" customWidth="1"/>
    <col min="8092" max="8099" width="9.42578125" style="2" customWidth="1"/>
    <col min="8100" max="8106" width="12.5703125" style="2"/>
    <col min="8107" max="8107" width="50.5703125" style="2" customWidth="1"/>
    <col min="8108" max="8130" width="9.7109375" style="2" customWidth="1"/>
    <col min="8131" max="8136" width="10.28515625" style="2" customWidth="1"/>
    <col min="8137" max="8143" width="12.5703125" style="2"/>
    <col min="8144" max="8144" width="49.85546875" style="2" customWidth="1"/>
    <col min="8145" max="8158" width="8.7109375" style="2" customWidth="1"/>
    <col min="8159" max="8167" width="9.42578125" style="2" customWidth="1"/>
    <col min="8168" max="8173" width="9.5703125" style="2" customWidth="1"/>
    <col min="8174" max="8325" width="12.5703125" style="2"/>
    <col min="8326" max="8326" width="55.5703125" style="2" customWidth="1"/>
    <col min="8327" max="8347" width="0" style="2" hidden="1" customWidth="1"/>
    <col min="8348" max="8355" width="9.42578125" style="2" customWidth="1"/>
    <col min="8356" max="8362" width="12.5703125" style="2"/>
    <col min="8363" max="8363" width="50.5703125" style="2" customWidth="1"/>
    <col min="8364" max="8386" width="9.7109375" style="2" customWidth="1"/>
    <col min="8387" max="8392" width="10.28515625" style="2" customWidth="1"/>
    <col min="8393" max="8399" width="12.5703125" style="2"/>
    <col min="8400" max="8400" width="49.85546875" style="2" customWidth="1"/>
    <col min="8401" max="8414" width="8.7109375" style="2" customWidth="1"/>
    <col min="8415" max="8423" width="9.42578125" style="2" customWidth="1"/>
    <col min="8424" max="8429" width="9.5703125" style="2" customWidth="1"/>
    <col min="8430" max="8581" width="12.5703125" style="2"/>
    <col min="8582" max="8582" width="55.5703125" style="2" customWidth="1"/>
    <col min="8583" max="8603" width="0" style="2" hidden="1" customWidth="1"/>
    <col min="8604" max="8611" width="9.42578125" style="2" customWidth="1"/>
    <col min="8612" max="8618" width="12.5703125" style="2"/>
    <col min="8619" max="8619" width="50.5703125" style="2" customWidth="1"/>
    <col min="8620" max="8642" width="9.7109375" style="2" customWidth="1"/>
    <col min="8643" max="8648" width="10.28515625" style="2" customWidth="1"/>
    <col min="8649" max="8655" width="12.5703125" style="2"/>
    <col min="8656" max="8656" width="49.85546875" style="2" customWidth="1"/>
    <col min="8657" max="8670" width="8.7109375" style="2" customWidth="1"/>
    <col min="8671" max="8679" width="9.42578125" style="2" customWidth="1"/>
    <col min="8680" max="8685" width="9.5703125" style="2" customWidth="1"/>
    <col min="8686" max="8837" width="12.5703125" style="2"/>
    <col min="8838" max="8838" width="55.5703125" style="2" customWidth="1"/>
    <col min="8839" max="8859" width="0" style="2" hidden="1" customWidth="1"/>
    <col min="8860" max="8867" width="9.42578125" style="2" customWidth="1"/>
    <col min="8868" max="8874" width="12.5703125" style="2"/>
    <col min="8875" max="8875" width="50.5703125" style="2" customWidth="1"/>
    <col min="8876" max="8898" width="9.7109375" style="2" customWidth="1"/>
    <col min="8899" max="8904" width="10.28515625" style="2" customWidth="1"/>
    <col min="8905" max="8911" width="12.5703125" style="2"/>
    <col min="8912" max="8912" width="49.85546875" style="2" customWidth="1"/>
    <col min="8913" max="8926" width="8.7109375" style="2" customWidth="1"/>
    <col min="8927" max="8935" width="9.42578125" style="2" customWidth="1"/>
    <col min="8936" max="8941" width="9.5703125" style="2" customWidth="1"/>
    <col min="8942" max="9093" width="12.5703125" style="2"/>
    <col min="9094" max="9094" width="55.5703125" style="2" customWidth="1"/>
    <col min="9095" max="9115" width="0" style="2" hidden="1" customWidth="1"/>
    <col min="9116" max="9123" width="9.42578125" style="2" customWidth="1"/>
    <col min="9124" max="9130" width="12.5703125" style="2"/>
    <col min="9131" max="9131" width="50.5703125" style="2" customWidth="1"/>
    <col min="9132" max="9154" width="9.7109375" style="2" customWidth="1"/>
    <col min="9155" max="9160" width="10.28515625" style="2" customWidth="1"/>
    <col min="9161" max="9167" width="12.5703125" style="2"/>
    <col min="9168" max="9168" width="49.85546875" style="2" customWidth="1"/>
    <col min="9169" max="9182" width="8.7109375" style="2" customWidth="1"/>
    <col min="9183" max="9191" width="9.42578125" style="2" customWidth="1"/>
    <col min="9192" max="9197" width="9.5703125" style="2" customWidth="1"/>
    <col min="9198" max="9349" width="12.5703125" style="2"/>
    <col min="9350" max="9350" width="55.5703125" style="2" customWidth="1"/>
    <col min="9351" max="9371" width="0" style="2" hidden="1" customWidth="1"/>
    <col min="9372" max="9379" width="9.42578125" style="2" customWidth="1"/>
    <col min="9380" max="9386" width="12.5703125" style="2"/>
    <col min="9387" max="9387" width="50.5703125" style="2" customWidth="1"/>
    <col min="9388" max="9410" width="9.7109375" style="2" customWidth="1"/>
    <col min="9411" max="9416" width="10.28515625" style="2" customWidth="1"/>
    <col min="9417" max="9423" width="12.5703125" style="2"/>
    <col min="9424" max="9424" width="49.85546875" style="2" customWidth="1"/>
    <col min="9425" max="9438" width="8.7109375" style="2" customWidth="1"/>
    <col min="9439" max="9447" width="9.42578125" style="2" customWidth="1"/>
    <col min="9448" max="9453" width="9.5703125" style="2" customWidth="1"/>
    <col min="9454" max="9605" width="12.5703125" style="2"/>
    <col min="9606" max="9606" width="55.5703125" style="2" customWidth="1"/>
    <col min="9607" max="9627" width="0" style="2" hidden="1" customWidth="1"/>
    <col min="9628" max="9635" width="9.42578125" style="2" customWidth="1"/>
    <col min="9636" max="9642" width="12.5703125" style="2"/>
    <col min="9643" max="9643" width="50.5703125" style="2" customWidth="1"/>
    <col min="9644" max="9666" width="9.7109375" style="2" customWidth="1"/>
    <col min="9667" max="9672" width="10.28515625" style="2" customWidth="1"/>
    <col min="9673" max="9679" width="12.5703125" style="2"/>
    <col min="9680" max="9680" width="49.85546875" style="2" customWidth="1"/>
    <col min="9681" max="9694" width="8.7109375" style="2" customWidth="1"/>
    <col min="9695" max="9703" width="9.42578125" style="2" customWidth="1"/>
    <col min="9704" max="9709" width="9.5703125" style="2" customWidth="1"/>
    <col min="9710" max="9861" width="12.5703125" style="2"/>
    <col min="9862" max="9862" width="55.5703125" style="2" customWidth="1"/>
    <col min="9863" max="9883" width="0" style="2" hidden="1" customWidth="1"/>
    <col min="9884" max="9891" width="9.42578125" style="2" customWidth="1"/>
    <col min="9892" max="9898" width="12.5703125" style="2"/>
    <col min="9899" max="9899" width="50.5703125" style="2" customWidth="1"/>
    <col min="9900" max="9922" width="9.7109375" style="2" customWidth="1"/>
    <col min="9923" max="9928" width="10.28515625" style="2" customWidth="1"/>
    <col min="9929" max="9935" width="12.5703125" style="2"/>
    <col min="9936" max="9936" width="49.85546875" style="2" customWidth="1"/>
    <col min="9937" max="9950" width="8.7109375" style="2" customWidth="1"/>
    <col min="9951" max="9959" width="9.42578125" style="2" customWidth="1"/>
    <col min="9960" max="9965" width="9.5703125" style="2" customWidth="1"/>
    <col min="9966" max="10117" width="12.5703125" style="2"/>
    <col min="10118" max="10118" width="55.5703125" style="2" customWidth="1"/>
    <col min="10119" max="10139" width="0" style="2" hidden="1" customWidth="1"/>
    <col min="10140" max="10147" width="9.42578125" style="2" customWidth="1"/>
    <col min="10148" max="10154" width="12.5703125" style="2"/>
    <col min="10155" max="10155" width="50.5703125" style="2" customWidth="1"/>
    <col min="10156" max="10178" width="9.7109375" style="2" customWidth="1"/>
    <col min="10179" max="10184" width="10.28515625" style="2" customWidth="1"/>
    <col min="10185" max="10191" width="12.5703125" style="2"/>
    <col min="10192" max="10192" width="49.85546875" style="2" customWidth="1"/>
    <col min="10193" max="10206" width="8.7109375" style="2" customWidth="1"/>
    <col min="10207" max="10215" width="9.42578125" style="2" customWidth="1"/>
    <col min="10216" max="10221" width="9.5703125" style="2" customWidth="1"/>
    <col min="10222" max="10373" width="12.5703125" style="2"/>
    <col min="10374" max="10374" width="55.5703125" style="2" customWidth="1"/>
    <col min="10375" max="10395" width="0" style="2" hidden="1" customWidth="1"/>
    <col min="10396" max="10403" width="9.42578125" style="2" customWidth="1"/>
    <col min="10404" max="10410" width="12.5703125" style="2"/>
    <col min="10411" max="10411" width="50.5703125" style="2" customWidth="1"/>
    <col min="10412" max="10434" width="9.7109375" style="2" customWidth="1"/>
    <col min="10435" max="10440" width="10.28515625" style="2" customWidth="1"/>
    <col min="10441" max="10447" width="12.5703125" style="2"/>
    <col min="10448" max="10448" width="49.85546875" style="2" customWidth="1"/>
    <col min="10449" max="10462" width="8.7109375" style="2" customWidth="1"/>
    <col min="10463" max="10471" width="9.42578125" style="2" customWidth="1"/>
    <col min="10472" max="10477" width="9.5703125" style="2" customWidth="1"/>
    <col min="10478" max="10629" width="12.5703125" style="2"/>
    <col min="10630" max="10630" width="55.5703125" style="2" customWidth="1"/>
    <col min="10631" max="10651" width="0" style="2" hidden="1" customWidth="1"/>
    <col min="10652" max="10659" width="9.42578125" style="2" customWidth="1"/>
    <col min="10660" max="10666" width="12.5703125" style="2"/>
    <col min="10667" max="10667" width="50.5703125" style="2" customWidth="1"/>
    <col min="10668" max="10690" width="9.7109375" style="2" customWidth="1"/>
    <col min="10691" max="10696" width="10.28515625" style="2" customWidth="1"/>
    <col min="10697" max="10703" width="12.5703125" style="2"/>
    <col min="10704" max="10704" width="49.85546875" style="2" customWidth="1"/>
    <col min="10705" max="10718" width="8.7109375" style="2" customWidth="1"/>
    <col min="10719" max="10727" width="9.42578125" style="2" customWidth="1"/>
    <col min="10728" max="10733" width="9.5703125" style="2" customWidth="1"/>
    <col min="10734" max="10885" width="12.5703125" style="2"/>
    <col min="10886" max="10886" width="55.5703125" style="2" customWidth="1"/>
    <col min="10887" max="10907" width="0" style="2" hidden="1" customWidth="1"/>
    <col min="10908" max="10915" width="9.42578125" style="2" customWidth="1"/>
    <col min="10916" max="10922" width="12.5703125" style="2"/>
    <col min="10923" max="10923" width="50.5703125" style="2" customWidth="1"/>
    <col min="10924" max="10946" width="9.7109375" style="2" customWidth="1"/>
    <col min="10947" max="10952" width="10.28515625" style="2" customWidth="1"/>
    <col min="10953" max="10959" width="12.5703125" style="2"/>
    <col min="10960" max="10960" width="49.85546875" style="2" customWidth="1"/>
    <col min="10961" max="10974" width="8.7109375" style="2" customWidth="1"/>
    <col min="10975" max="10983" width="9.42578125" style="2" customWidth="1"/>
    <col min="10984" max="10989" width="9.5703125" style="2" customWidth="1"/>
    <col min="10990" max="11141" width="12.5703125" style="2"/>
    <col min="11142" max="11142" width="55.5703125" style="2" customWidth="1"/>
    <col min="11143" max="11163" width="0" style="2" hidden="1" customWidth="1"/>
    <col min="11164" max="11171" width="9.42578125" style="2" customWidth="1"/>
    <col min="11172" max="11178" width="12.5703125" style="2"/>
    <col min="11179" max="11179" width="50.5703125" style="2" customWidth="1"/>
    <col min="11180" max="11202" width="9.7109375" style="2" customWidth="1"/>
    <col min="11203" max="11208" width="10.28515625" style="2" customWidth="1"/>
    <col min="11209" max="11215" width="12.5703125" style="2"/>
    <col min="11216" max="11216" width="49.85546875" style="2" customWidth="1"/>
    <col min="11217" max="11230" width="8.7109375" style="2" customWidth="1"/>
    <col min="11231" max="11239" width="9.42578125" style="2" customWidth="1"/>
    <col min="11240" max="11245" width="9.5703125" style="2" customWidth="1"/>
    <col min="11246" max="11397" width="12.5703125" style="2"/>
    <col min="11398" max="11398" width="55.5703125" style="2" customWidth="1"/>
    <col min="11399" max="11419" width="0" style="2" hidden="1" customWidth="1"/>
    <col min="11420" max="11427" width="9.42578125" style="2" customWidth="1"/>
    <col min="11428" max="11434" width="12.5703125" style="2"/>
    <col min="11435" max="11435" width="50.5703125" style="2" customWidth="1"/>
    <col min="11436" max="11458" width="9.7109375" style="2" customWidth="1"/>
    <col min="11459" max="11464" width="10.28515625" style="2" customWidth="1"/>
    <col min="11465" max="11471" width="12.5703125" style="2"/>
    <col min="11472" max="11472" width="49.85546875" style="2" customWidth="1"/>
    <col min="11473" max="11486" width="8.7109375" style="2" customWidth="1"/>
    <col min="11487" max="11495" width="9.42578125" style="2" customWidth="1"/>
    <col min="11496" max="11501" width="9.5703125" style="2" customWidth="1"/>
    <col min="11502" max="11653" width="12.5703125" style="2"/>
    <col min="11654" max="11654" width="55.5703125" style="2" customWidth="1"/>
    <col min="11655" max="11675" width="0" style="2" hidden="1" customWidth="1"/>
    <col min="11676" max="11683" width="9.42578125" style="2" customWidth="1"/>
    <col min="11684" max="11690" width="12.5703125" style="2"/>
    <col min="11691" max="11691" width="50.5703125" style="2" customWidth="1"/>
    <col min="11692" max="11714" width="9.7109375" style="2" customWidth="1"/>
    <col min="11715" max="11720" width="10.28515625" style="2" customWidth="1"/>
    <col min="11721" max="11727" width="12.5703125" style="2"/>
    <col min="11728" max="11728" width="49.85546875" style="2" customWidth="1"/>
    <col min="11729" max="11742" width="8.7109375" style="2" customWidth="1"/>
    <col min="11743" max="11751" width="9.42578125" style="2" customWidth="1"/>
    <col min="11752" max="11757" width="9.5703125" style="2" customWidth="1"/>
    <col min="11758" max="11909" width="12.5703125" style="2"/>
    <col min="11910" max="11910" width="55.5703125" style="2" customWidth="1"/>
    <col min="11911" max="11931" width="0" style="2" hidden="1" customWidth="1"/>
    <col min="11932" max="11939" width="9.42578125" style="2" customWidth="1"/>
    <col min="11940" max="11946" width="12.5703125" style="2"/>
    <col min="11947" max="11947" width="50.5703125" style="2" customWidth="1"/>
    <col min="11948" max="11970" width="9.7109375" style="2" customWidth="1"/>
    <col min="11971" max="11976" width="10.28515625" style="2" customWidth="1"/>
    <col min="11977" max="11983" width="12.5703125" style="2"/>
    <col min="11984" max="11984" width="49.85546875" style="2" customWidth="1"/>
    <col min="11985" max="11998" width="8.7109375" style="2" customWidth="1"/>
    <col min="11999" max="12007" width="9.42578125" style="2" customWidth="1"/>
    <col min="12008" max="12013" width="9.5703125" style="2" customWidth="1"/>
    <col min="12014" max="12165" width="12.5703125" style="2"/>
    <col min="12166" max="12166" width="55.5703125" style="2" customWidth="1"/>
    <col min="12167" max="12187" width="0" style="2" hidden="1" customWidth="1"/>
    <col min="12188" max="12195" width="9.42578125" style="2" customWidth="1"/>
    <col min="12196" max="12202" width="12.5703125" style="2"/>
    <col min="12203" max="12203" width="50.5703125" style="2" customWidth="1"/>
    <col min="12204" max="12226" width="9.7109375" style="2" customWidth="1"/>
    <col min="12227" max="12232" width="10.28515625" style="2" customWidth="1"/>
    <col min="12233" max="12239" width="12.5703125" style="2"/>
    <col min="12240" max="12240" width="49.85546875" style="2" customWidth="1"/>
    <col min="12241" max="12254" width="8.7109375" style="2" customWidth="1"/>
    <col min="12255" max="12263" width="9.42578125" style="2" customWidth="1"/>
    <col min="12264" max="12269" width="9.5703125" style="2" customWidth="1"/>
    <col min="12270" max="12421" width="12.5703125" style="2"/>
    <col min="12422" max="12422" width="55.5703125" style="2" customWidth="1"/>
    <col min="12423" max="12443" width="0" style="2" hidden="1" customWidth="1"/>
    <col min="12444" max="12451" width="9.42578125" style="2" customWidth="1"/>
    <col min="12452" max="12458" width="12.5703125" style="2"/>
    <col min="12459" max="12459" width="50.5703125" style="2" customWidth="1"/>
    <col min="12460" max="12482" width="9.7109375" style="2" customWidth="1"/>
    <col min="12483" max="12488" width="10.28515625" style="2" customWidth="1"/>
    <col min="12489" max="12495" width="12.5703125" style="2"/>
    <col min="12496" max="12496" width="49.85546875" style="2" customWidth="1"/>
    <col min="12497" max="12510" width="8.7109375" style="2" customWidth="1"/>
    <col min="12511" max="12519" width="9.42578125" style="2" customWidth="1"/>
    <col min="12520" max="12525" width="9.5703125" style="2" customWidth="1"/>
    <col min="12526" max="12677" width="12.5703125" style="2"/>
    <col min="12678" max="12678" width="55.5703125" style="2" customWidth="1"/>
    <col min="12679" max="12699" width="0" style="2" hidden="1" customWidth="1"/>
    <col min="12700" max="12707" width="9.42578125" style="2" customWidth="1"/>
    <col min="12708" max="12714" width="12.5703125" style="2"/>
    <col min="12715" max="12715" width="50.5703125" style="2" customWidth="1"/>
    <col min="12716" max="12738" width="9.7109375" style="2" customWidth="1"/>
    <col min="12739" max="12744" width="10.28515625" style="2" customWidth="1"/>
    <col min="12745" max="12751" width="12.5703125" style="2"/>
    <col min="12752" max="12752" width="49.85546875" style="2" customWidth="1"/>
    <col min="12753" max="12766" width="8.7109375" style="2" customWidth="1"/>
    <col min="12767" max="12775" width="9.42578125" style="2" customWidth="1"/>
    <col min="12776" max="12781" width="9.5703125" style="2" customWidth="1"/>
    <col min="12782" max="12933" width="12.5703125" style="2"/>
    <col min="12934" max="12934" width="55.5703125" style="2" customWidth="1"/>
    <col min="12935" max="12955" width="0" style="2" hidden="1" customWidth="1"/>
    <col min="12956" max="12963" width="9.42578125" style="2" customWidth="1"/>
    <col min="12964" max="12970" width="12.5703125" style="2"/>
    <col min="12971" max="12971" width="50.5703125" style="2" customWidth="1"/>
    <col min="12972" max="12994" width="9.7109375" style="2" customWidth="1"/>
    <col min="12995" max="13000" width="10.28515625" style="2" customWidth="1"/>
    <col min="13001" max="13007" width="12.5703125" style="2"/>
    <col min="13008" max="13008" width="49.85546875" style="2" customWidth="1"/>
    <col min="13009" max="13022" width="8.7109375" style="2" customWidth="1"/>
    <col min="13023" max="13031" width="9.42578125" style="2" customWidth="1"/>
    <col min="13032" max="13037" width="9.5703125" style="2" customWidth="1"/>
    <col min="13038" max="13189" width="12.5703125" style="2"/>
    <col min="13190" max="13190" width="55.5703125" style="2" customWidth="1"/>
    <col min="13191" max="13211" width="0" style="2" hidden="1" customWidth="1"/>
    <col min="13212" max="13219" width="9.42578125" style="2" customWidth="1"/>
    <col min="13220" max="13226" width="12.5703125" style="2"/>
    <col min="13227" max="13227" width="50.5703125" style="2" customWidth="1"/>
    <col min="13228" max="13250" width="9.7109375" style="2" customWidth="1"/>
    <col min="13251" max="13256" width="10.28515625" style="2" customWidth="1"/>
    <col min="13257" max="13263" width="12.5703125" style="2"/>
    <col min="13264" max="13264" width="49.85546875" style="2" customWidth="1"/>
    <col min="13265" max="13278" width="8.7109375" style="2" customWidth="1"/>
    <col min="13279" max="13287" width="9.42578125" style="2" customWidth="1"/>
    <col min="13288" max="13293" width="9.5703125" style="2" customWidth="1"/>
    <col min="13294" max="13445" width="12.5703125" style="2"/>
    <col min="13446" max="13446" width="55.5703125" style="2" customWidth="1"/>
    <col min="13447" max="13467" width="0" style="2" hidden="1" customWidth="1"/>
    <col min="13468" max="13475" width="9.42578125" style="2" customWidth="1"/>
    <col min="13476" max="13482" width="12.5703125" style="2"/>
    <col min="13483" max="13483" width="50.5703125" style="2" customWidth="1"/>
    <col min="13484" max="13506" width="9.7109375" style="2" customWidth="1"/>
    <col min="13507" max="13512" width="10.28515625" style="2" customWidth="1"/>
    <col min="13513" max="13519" width="12.5703125" style="2"/>
    <col min="13520" max="13520" width="49.85546875" style="2" customWidth="1"/>
    <col min="13521" max="13534" width="8.7109375" style="2" customWidth="1"/>
    <col min="13535" max="13543" width="9.42578125" style="2" customWidth="1"/>
    <col min="13544" max="13549" width="9.5703125" style="2" customWidth="1"/>
    <col min="13550" max="13701" width="12.5703125" style="2"/>
    <col min="13702" max="13702" width="55.5703125" style="2" customWidth="1"/>
    <col min="13703" max="13723" width="0" style="2" hidden="1" customWidth="1"/>
    <col min="13724" max="13731" width="9.42578125" style="2" customWidth="1"/>
    <col min="13732" max="13738" width="12.5703125" style="2"/>
    <col min="13739" max="13739" width="50.5703125" style="2" customWidth="1"/>
    <col min="13740" max="13762" width="9.7109375" style="2" customWidth="1"/>
    <col min="13763" max="13768" width="10.28515625" style="2" customWidth="1"/>
    <col min="13769" max="13775" width="12.5703125" style="2"/>
    <col min="13776" max="13776" width="49.85546875" style="2" customWidth="1"/>
    <col min="13777" max="13790" width="8.7109375" style="2" customWidth="1"/>
    <col min="13791" max="13799" width="9.42578125" style="2" customWidth="1"/>
    <col min="13800" max="13805" width="9.5703125" style="2" customWidth="1"/>
    <col min="13806" max="13957" width="12.5703125" style="2"/>
    <col min="13958" max="13958" width="55.5703125" style="2" customWidth="1"/>
    <col min="13959" max="13979" width="0" style="2" hidden="1" customWidth="1"/>
    <col min="13980" max="13987" width="9.42578125" style="2" customWidth="1"/>
    <col min="13988" max="13994" width="12.5703125" style="2"/>
    <col min="13995" max="13995" width="50.5703125" style="2" customWidth="1"/>
    <col min="13996" max="14018" width="9.7109375" style="2" customWidth="1"/>
    <col min="14019" max="14024" width="10.28515625" style="2" customWidth="1"/>
    <col min="14025" max="14031" width="12.5703125" style="2"/>
    <col min="14032" max="14032" width="49.85546875" style="2" customWidth="1"/>
    <col min="14033" max="14046" width="8.7109375" style="2" customWidth="1"/>
    <col min="14047" max="14055" width="9.42578125" style="2" customWidth="1"/>
    <col min="14056" max="14061" width="9.5703125" style="2" customWidth="1"/>
    <col min="14062" max="14213" width="12.5703125" style="2"/>
    <col min="14214" max="14214" width="55.5703125" style="2" customWidth="1"/>
    <col min="14215" max="14235" width="0" style="2" hidden="1" customWidth="1"/>
    <col min="14236" max="14243" width="9.42578125" style="2" customWidth="1"/>
    <col min="14244" max="14250" width="12.5703125" style="2"/>
    <col min="14251" max="14251" width="50.5703125" style="2" customWidth="1"/>
    <col min="14252" max="14274" width="9.7109375" style="2" customWidth="1"/>
    <col min="14275" max="14280" width="10.28515625" style="2" customWidth="1"/>
    <col min="14281" max="14287" width="12.5703125" style="2"/>
    <col min="14288" max="14288" width="49.85546875" style="2" customWidth="1"/>
    <col min="14289" max="14302" width="8.7109375" style="2" customWidth="1"/>
    <col min="14303" max="14311" width="9.42578125" style="2" customWidth="1"/>
    <col min="14312" max="14317" width="9.5703125" style="2" customWidth="1"/>
    <col min="14318" max="14469" width="12.5703125" style="2"/>
    <col min="14470" max="14470" width="55.5703125" style="2" customWidth="1"/>
    <col min="14471" max="14491" width="0" style="2" hidden="1" customWidth="1"/>
    <col min="14492" max="14499" width="9.42578125" style="2" customWidth="1"/>
    <col min="14500" max="14506" width="12.5703125" style="2"/>
    <col min="14507" max="14507" width="50.5703125" style="2" customWidth="1"/>
    <col min="14508" max="14530" width="9.7109375" style="2" customWidth="1"/>
    <col min="14531" max="14536" width="10.28515625" style="2" customWidth="1"/>
    <col min="14537" max="14543" width="12.5703125" style="2"/>
    <col min="14544" max="14544" width="49.85546875" style="2" customWidth="1"/>
    <col min="14545" max="14558" width="8.7109375" style="2" customWidth="1"/>
    <col min="14559" max="14567" width="9.42578125" style="2" customWidth="1"/>
    <col min="14568" max="14573" width="9.5703125" style="2" customWidth="1"/>
    <col min="14574" max="14725" width="12.5703125" style="2"/>
    <col min="14726" max="14726" width="55.5703125" style="2" customWidth="1"/>
    <col min="14727" max="14747" width="0" style="2" hidden="1" customWidth="1"/>
    <col min="14748" max="14755" width="9.42578125" style="2" customWidth="1"/>
    <col min="14756" max="14762" width="12.5703125" style="2"/>
    <col min="14763" max="14763" width="50.5703125" style="2" customWidth="1"/>
    <col min="14764" max="14786" width="9.7109375" style="2" customWidth="1"/>
    <col min="14787" max="14792" width="10.28515625" style="2" customWidth="1"/>
    <col min="14793" max="14799" width="12.5703125" style="2"/>
    <col min="14800" max="14800" width="49.85546875" style="2" customWidth="1"/>
    <col min="14801" max="14814" width="8.7109375" style="2" customWidth="1"/>
    <col min="14815" max="14823" width="9.42578125" style="2" customWidth="1"/>
    <col min="14824" max="14829" width="9.5703125" style="2" customWidth="1"/>
    <col min="14830" max="14981" width="12.5703125" style="2"/>
    <col min="14982" max="14982" width="55.5703125" style="2" customWidth="1"/>
    <col min="14983" max="15003" width="0" style="2" hidden="1" customWidth="1"/>
    <col min="15004" max="15011" width="9.42578125" style="2" customWidth="1"/>
    <col min="15012" max="15018" width="12.5703125" style="2"/>
    <col min="15019" max="15019" width="50.5703125" style="2" customWidth="1"/>
    <col min="15020" max="15042" width="9.7109375" style="2" customWidth="1"/>
    <col min="15043" max="15048" width="10.28515625" style="2" customWidth="1"/>
    <col min="15049" max="15055" width="12.5703125" style="2"/>
    <col min="15056" max="15056" width="49.85546875" style="2" customWidth="1"/>
    <col min="15057" max="15070" width="8.7109375" style="2" customWidth="1"/>
    <col min="15071" max="15079" width="9.42578125" style="2" customWidth="1"/>
    <col min="15080" max="15085" width="9.5703125" style="2" customWidth="1"/>
    <col min="15086" max="15237" width="12.5703125" style="2"/>
    <col min="15238" max="15238" width="55.5703125" style="2" customWidth="1"/>
    <col min="15239" max="15259" width="0" style="2" hidden="1" customWidth="1"/>
    <col min="15260" max="15267" width="9.42578125" style="2" customWidth="1"/>
    <col min="15268" max="15274" width="12.5703125" style="2"/>
    <col min="15275" max="15275" width="50.5703125" style="2" customWidth="1"/>
    <col min="15276" max="15298" width="9.7109375" style="2" customWidth="1"/>
    <col min="15299" max="15304" width="10.28515625" style="2" customWidth="1"/>
    <col min="15305" max="15311" width="12.5703125" style="2"/>
    <col min="15312" max="15312" width="49.85546875" style="2" customWidth="1"/>
    <col min="15313" max="15326" width="8.7109375" style="2" customWidth="1"/>
    <col min="15327" max="15335" width="9.42578125" style="2" customWidth="1"/>
    <col min="15336" max="15341" width="9.5703125" style="2" customWidth="1"/>
    <col min="15342" max="15493" width="12.5703125" style="2"/>
    <col min="15494" max="15494" width="55.5703125" style="2" customWidth="1"/>
    <col min="15495" max="15515" width="0" style="2" hidden="1" customWidth="1"/>
    <col min="15516" max="15523" width="9.42578125" style="2" customWidth="1"/>
    <col min="15524" max="15530" width="12.5703125" style="2"/>
    <col min="15531" max="15531" width="50.5703125" style="2" customWidth="1"/>
    <col min="15532" max="15554" width="9.7109375" style="2" customWidth="1"/>
    <col min="15555" max="15560" width="10.28515625" style="2" customWidth="1"/>
    <col min="15561" max="15567" width="12.5703125" style="2"/>
    <col min="15568" max="15568" width="49.85546875" style="2" customWidth="1"/>
    <col min="15569" max="15582" width="8.7109375" style="2" customWidth="1"/>
    <col min="15583" max="15591" width="9.42578125" style="2" customWidth="1"/>
    <col min="15592" max="15597" width="9.5703125" style="2" customWidth="1"/>
    <col min="15598" max="15749" width="12.5703125" style="2"/>
    <col min="15750" max="15750" width="55.5703125" style="2" customWidth="1"/>
    <col min="15751" max="15771" width="0" style="2" hidden="1" customWidth="1"/>
    <col min="15772" max="15779" width="9.42578125" style="2" customWidth="1"/>
    <col min="15780" max="15786" width="12.5703125" style="2"/>
    <col min="15787" max="15787" width="50.5703125" style="2" customWidth="1"/>
    <col min="15788" max="15810" width="9.7109375" style="2" customWidth="1"/>
    <col min="15811" max="15816" width="10.28515625" style="2" customWidth="1"/>
    <col min="15817" max="15823" width="12.5703125" style="2"/>
    <col min="15824" max="15824" width="49.85546875" style="2" customWidth="1"/>
    <col min="15825" max="15838" width="8.7109375" style="2" customWidth="1"/>
    <col min="15839" max="15847" width="9.42578125" style="2" customWidth="1"/>
    <col min="15848" max="15853" width="9.5703125" style="2" customWidth="1"/>
    <col min="15854" max="16005" width="12.5703125" style="2"/>
    <col min="16006" max="16006" width="55.5703125" style="2" customWidth="1"/>
    <col min="16007" max="16027" width="0" style="2" hidden="1" customWidth="1"/>
    <col min="16028" max="16035" width="9.42578125" style="2" customWidth="1"/>
    <col min="16036" max="16042" width="12.5703125" style="2"/>
    <col min="16043" max="16043" width="50.5703125" style="2" customWidth="1"/>
    <col min="16044" max="16066" width="9.7109375" style="2" customWidth="1"/>
    <col min="16067" max="16072" width="10.28515625" style="2" customWidth="1"/>
    <col min="16073" max="16079" width="12.5703125" style="2"/>
    <col min="16080" max="16080" width="49.85546875" style="2" customWidth="1"/>
    <col min="16081" max="16094" width="8.7109375" style="2" customWidth="1"/>
    <col min="16095" max="16103" width="9.42578125" style="2" customWidth="1"/>
    <col min="16104" max="16109" width="9.5703125" style="2" customWidth="1"/>
    <col min="16110" max="16384" width="12.5703125" style="2"/>
  </cols>
  <sheetData>
    <row r="1" spans="1:10">
      <c r="A1" s="1"/>
    </row>
    <row r="4" spans="1:10">
      <c r="A4" s="4" t="s">
        <v>0</v>
      </c>
    </row>
    <row r="5" spans="1:10">
      <c r="A5" s="4" t="s">
        <v>1</v>
      </c>
    </row>
    <row r="6" spans="1:10">
      <c r="A6" s="4"/>
    </row>
    <row r="7" spans="1:10">
      <c r="A7" s="4" t="s">
        <v>2</v>
      </c>
    </row>
    <row r="8" spans="1:10" ht="24" customHeight="1" thickBot="1">
      <c r="A8" s="5" t="s">
        <v>3</v>
      </c>
      <c r="B8" s="5">
        <v>2012</v>
      </c>
      <c r="C8" s="5">
        <v>2013</v>
      </c>
      <c r="D8" s="5">
        <v>2014</v>
      </c>
      <c r="E8" s="5">
        <v>2015</v>
      </c>
      <c r="F8" s="5">
        <v>2016</v>
      </c>
      <c r="G8" s="5">
        <v>2017</v>
      </c>
      <c r="H8" s="5">
        <v>2018</v>
      </c>
      <c r="I8" s="5">
        <v>2019</v>
      </c>
      <c r="J8" s="5">
        <v>2020</v>
      </c>
    </row>
    <row r="9" spans="1:10">
      <c r="A9" s="6"/>
    </row>
    <row r="10" spans="1:10">
      <c r="A10" s="7" t="s">
        <v>4</v>
      </c>
      <c r="B10" s="9">
        <f t="shared" ref="B10:J10" si="0">B11+B20</f>
        <v>790.51679999999999</v>
      </c>
      <c r="C10" s="9">
        <f t="shared" si="0"/>
        <v>816.49080000000004</v>
      </c>
      <c r="D10" s="9">
        <f t="shared" si="0"/>
        <v>860.20920000000001</v>
      </c>
      <c r="E10" s="9">
        <f t="shared" si="0"/>
        <v>857.56050000000005</v>
      </c>
      <c r="F10" s="9">
        <f t="shared" si="0"/>
        <v>829.05120000000011</v>
      </c>
      <c r="G10" s="9">
        <f t="shared" si="0"/>
        <v>797.02407000000017</v>
      </c>
      <c r="H10" s="9">
        <f t="shared" si="0"/>
        <v>1047.3165000000001</v>
      </c>
      <c r="I10" s="9">
        <f t="shared" si="0"/>
        <v>983.43450000000007</v>
      </c>
      <c r="J10" s="9">
        <f t="shared" si="0"/>
        <v>926.12699999999995</v>
      </c>
    </row>
    <row r="11" spans="1:10">
      <c r="A11" s="10" t="s">
        <v>5</v>
      </c>
      <c r="B11" s="12">
        <f t="shared" ref="B11:J11" si="1">+B12+B18</f>
        <v>790.51679999999999</v>
      </c>
      <c r="C11" s="12">
        <f t="shared" si="1"/>
        <v>807.58080000000007</v>
      </c>
      <c r="D11" s="12">
        <f t="shared" si="1"/>
        <v>853.40520000000004</v>
      </c>
      <c r="E11" s="12">
        <f t="shared" si="1"/>
        <v>849.40110000000004</v>
      </c>
      <c r="F11" s="12">
        <f t="shared" si="1"/>
        <v>818.19720000000007</v>
      </c>
      <c r="G11" s="12">
        <f t="shared" si="1"/>
        <v>797.02380000000016</v>
      </c>
      <c r="H11" s="12">
        <f t="shared" si="1"/>
        <v>1033.7895000000001</v>
      </c>
      <c r="I11" s="12">
        <f t="shared" si="1"/>
        <v>980.16750000000002</v>
      </c>
      <c r="J11" s="12">
        <f t="shared" si="1"/>
        <v>817.77599999999995</v>
      </c>
    </row>
    <row r="12" spans="1:10">
      <c r="A12" s="13" t="s">
        <v>6</v>
      </c>
      <c r="B12" s="14">
        <f t="shared" ref="B12:J12" si="2">SUM(B13:B17)</f>
        <v>749.15279999999996</v>
      </c>
      <c r="C12" s="14">
        <f t="shared" si="2"/>
        <v>759.89880000000005</v>
      </c>
      <c r="D12" s="14">
        <f t="shared" si="2"/>
        <v>805.83120000000008</v>
      </c>
      <c r="E12" s="14">
        <f t="shared" si="2"/>
        <v>803.93310000000008</v>
      </c>
      <c r="F12" s="14">
        <f t="shared" si="2"/>
        <v>770.00220000000002</v>
      </c>
      <c r="G12" s="14">
        <f t="shared" si="2"/>
        <v>754.28820000000019</v>
      </c>
      <c r="H12" s="14">
        <f t="shared" si="2"/>
        <v>956.18610000000012</v>
      </c>
      <c r="I12" s="14">
        <f t="shared" si="2"/>
        <v>927.35550000000001</v>
      </c>
      <c r="J12" s="14">
        <f t="shared" si="2"/>
        <v>786.69899999999996</v>
      </c>
    </row>
    <row r="13" spans="1:10">
      <c r="A13" s="15" t="s">
        <v>7</v>
      </c>
      <c r="B13" s="16">
        <f t="shared" ref="B13:J13" si="3">B67*2.7</f>
        <v>110.15459999999999</v>
      </c>
      <c r="C13" s="16">
        <f t="shared" si="3"/>
        <v>119.4966</v>
      </c>
      <c r="D13" s="16">
        <f t="shared" si="3"/>
        <v>128.03940000000003</v>
      </c>
      <c r="E13" s="16">
        <f t="shared" si="3"/>
        <v>133.596</v>
      </c>
      <c r="F13" s="16">
        <f t="shared" si="3"/>
        <v>134.65440000000001</v>
      </c>
      <c r="G13" s="16">
        <f t="shared" si="3"/>
        <v>125.17200000000001</v>
      </c>
      <c r="H13" s="16">
        <f t="shared" si="3"/>
        <v>135.91800000000001</v>
      </c>
      <c r="I13" s="16">
        <f t="shared" si="3"/>
        <v>147.91140000000001</v>
      </c>
      <c r="J13" s="16">
        <f t="shared" si="3"/>
        <v>128.952</v>
      </c>
    </row>
    <row r="14" spans="1:10">
      <c r="A14" s="15" t="s">
        <v>8</v>
      </c>
      <c r="B14" s="17">
        <f t="shared" ref="B14:J14" si="4">B68*2.7</f>
        <v>7.5870000000000006</v>
      </c>
      <c r="C14" s="17">
        <f t="shared" si="4"/>
        <v>7.3440000000000012</v>
      </c>
      <c r="D14" s="18">
        <f t="shared" si="4"/>
        <v>7.1820000000000013</v>
      </c>
      <c r="E14" s="18">
        <f t="shared" si="4"/>
        <v>8.6669999999999998</v>
      </c>
      <c r="F14" s="18">
        <f t="shared" si="4"/>
        <v>7.6139999999999999</v>
      </c>
      <c r="G14" s="18">
        <f t="shared" si="4"/>
        <v>5.1840000000000002</v>
      </c>
      <c r="H14" s="18">
        <f t="shared" si="4"/>
        <v>8.1539999999999999</v>
      </c>
      <c r="I14" s="18">
        <f t="shared" si="4"/>
        <v>8.2080000000000002</v>
      </c>
      <c r="J14" s="18">
        <f t="shared" si="4"/>
        <v>7.7220000000000004</v>
      </c>
    </row>
    <row r="15" spans="1:10">
      <c r="A15" s="15" t="s">
        <v>9</v>
      </c>
      <c r="B15" s="17">
        <f t="shared" ref="B15:J15" si="5">B69*2.7</f>
        <v>526.8402000000001</v>
      </c>
      <c r="C15" s="17">
        <f t="shared" si="5"/>
        <v>534.77820000000008</v>
      </c>
      <c r="D15" s="18">
        <f t="shared" si="5"/>
        <v>535.96080000000006</v>
      </c>
      <c r="E15" s="18">
        <f t="shared" si="5"/>
        <v>530.80110000000002</v>
      </c>
      <c r="F15" s="18">
        <f t="shared" si="5"/>
        <v>502.58879999999999</v>
      </c>
      <c r="G15" s="18">
        <f t="shared" si="5"/>
        <v>515.74320000000012</v>
      </c>
      <c r="H15" s="18">
        <f t="shared" si="5"/>
        <v>678.62610000000006</v>
      </c>
      <c r="I15" s="18">
        <f t="shared" si="5"/>
        <v>620.11709999999994</v>
      </c>
      <c r="J15" s="18">
        <f t="shared" si="5"/>
        <v>520.58699999999999</v>
      </c>
    </row>
    <row r="16" spans="1:10">
      <c r="A16" s="15" t="s">
        <v>10</v>
      </c>
      <c r="B16" s="17">
        <f t="shared" ref="B16:J16" si="6">B70*2.7</f>
        <v>79.920000000000016</v>
      </c>
      <c r="C16" s="17">
        <f t="shared" si="6"/>
        <v>78.975000000000009</v>
      </c>
      <c r="D16" s="18">
        <f t="shared" si="6"/>
        <v>90.855000000000004</v>
      </c>
      <c r="E16" s="18">
        <f t="shared" si="6"/>
        <v>97.686000000000007</v>
      </c>
      <c r="F16" s="18">
        <f t="shared" si="6"/>
        <v>105.246</v>
      </c>
      <c r="G16" s="18">
        <f t="shared" si="6"/>
        <v>86.940000000000012</v>
      </c>
      <c r="H16" s="18">
        <f t="shared" si="6"/>
        <v>107.163</v>
      </c>
      <c r="I16" s="18">
        <f t="shared" si="6"/>
        <v>138.64500000000001</v>
      </c>
      <c r="J16" s="18">
        <f t="shared" si="6"/>
        <v>109.188</v>
      </c>
    </row>
    <row r="17" spans="1:10">
      <c r="A17" s="15" t="s">
        <v>11</v>
      </c>
      <c r="B17" s="19">
        <f t="shared" ref="B17:J17" si="7">B71*2.7</f>
        <v>24.651000000000003</v>
      </c>
      <c r="C17" s="19">
        <f t="shared" si="7"/>
        <v>19.305000000000003</v>
      </c>
      <c r="D17" s="20">
        <f t="shared" si="7"/>
        <v>43.793999999999997</v>
      </c>
      <c r="E17" s="20">
        <f t="shared" si="7"/>
        <v>33.183</v>
      </c>
      <c r="F17" s="20">
        <f t="shared" si="7"/>
        <v>19.899000000000001</v>
      </c>
      <c r="G17" s="20">
        <f t="shared" si="7"/>
        <v>21.249000000000002</v>
      </c>
      <c r="H17" s="20">
        <f t="shared" si="7"/>
        <v>26.325000000000003</v>
      </c>
      <c r="I17" s="20">
        <f t="shared" si="7"/>
        <v>12.474000000000002</v>
      </c>
      <c r="J17" s="20">
        <f t="shared" si="7"/>
        <v>20.25</v>
      </c>
    </row>
    <row r="18" spans="1:10">
      <c r="A18" s="21" t="s">
        <v>12</v>
      </c>
      <c r="B18" s="19">
        <f t="shared" ref="B18:J18" si="8">B72*2.7</f>
        <v>41.364000000000004</v>
      </c>
      <c r="C18" s="19">
        <f t="shared" si="8"/>
        <v>47.682000000000002</v>
      </c>
      <c r="D18" s="18">
        <f t="shared" si="8"/>
        <v>47.574000000000005</v>
      </c>
      <c r="E18" s="18">
        <f t="shared" si="8"/>
        <v>45.468000000000004</v>
      </c>
      <c r="F18" s="18">
        <f t="shared" si="8"/>
        <v>48.195000000000007</v>
      </c>
      <c r="G18" s="18">
        <f t="shared" si="8"/>
        <v>42.735599999999998</v>
      </c>
      <c r="H18" s="18">
        <f t="shared" si="8"/>
        <v>77.603399999999993</v>
      </c>
      <c r="I18" s="18">
        <f t="shared" si="8"/>
        <v>52.811999999999998</v>
      </c>
      <c r="J18" s="18">
        <f t="shared" si="8"/>
        <v>31.077000000000002</v>
      </c>
    </row>
    <row r="19" spans="1:10">
      <c r="A19" s="22"/>
      <c r="B19" s="19"/>
      <c r="C19" s="19"/>
      <c r="D19" s="18"/>
      <c r="E19" s="18"/>
      <c r="F19" s="18"/>
      <c r="G19" s="18"/>
      <c r="H19" s="18"/>
      <c r="I19" s="18"/>
      <c r="J19" s="18"/>
    </row>
    <row r="20" spans="1:10">
      <c r="A20" s="10" t="s">
        <v>13</v>
      </c>
      <c r="B20" s="23">
        <f>B74*2.7</f>
        <v>0</v>
      </c>
      <c r="C20" s="23">
        <f>C74*2.7</f>
        <v>8.91</v>
      </c>
      <c r="D20" s="24">
        <f>D74*2.7</f>
        <v>6.8040000000000003</v>
      </c>
      <c r="E20" s="24">
        <f t="shared" ref="E20:J20" si="9">E74*2.7</f>
        <v>8.1593999999999998</v>
      </c>
      <c r="F20" s="24">
        <f t="shared" si="9"/>
        <v>10.853999999999999</v>
      </c>
      <c r="G20" s="24">
        <f t="shared" si="9"/>
        <v>2.7000000000000006E-4</v>
      </c>
      <c r="H20" s="24">
        <f t="shared" si="9"/>
        <v>13.527000000000001</v>
      </c>
      <c r="I20" s="24">
        <f t="shared" si="9"/>
        <v>3.2669999999999999</v>
      </c>
      <c r="J20" s="24">
        <f t="shared" si="9"/>
        <v>108.35100000000001</v>
      </c>
    </row>
    <row r="21" spans="1:10">
      <c r="A21" s="6"/>
      <c r="B21" s="25"/>
      <c r="C21" s="25"/>
      <c r="D21" s="20"/>
      <c r="E21" s="20"/>
      <c r="F21" s="20"/>
      <c r="G21" s="20"/>
      <c r="H21" s="20"/>
      <c r="I21" s="20"/>
      <c r="J21" s="20"/>
    </row>
    <row r="22" spans="1:10">
      <c r="A22" s="7" t="s">
        <v>14</v>
      </c>
      <c r="B22" s="8">
        <f t="shared" ref="B22:J22" si="10">B23+B30</f>
        <v>822.7170000000001</v>
      </c>
      <c r="C22" s="8">
        <f t="shared" si="10"/>
        <v>809.99459999999999</v>
      </c>
      <c r="D22" s="8">
        <f t="shared" si="10"/>
        <v>763.42500000000007</v>
      </c>
      <c r="E22" s="8">
        <f t="shared" si="10"/>
        <v>865.67399999999998</v>
      </c>
      <c r="F22" s="8">
        <f t="shared" si="10"/>
        <v>854.65800000000013</v>
      </c>
      <c r="G22" s="8">
        <f t="shared" si="10"/>
        <v>826.38900000000001</v>
      </c>
      <c r="H22" s="8">
        <f t="shared" si="10"/>
        <v>931.7079</v>
      </c>
      <c r="I22" s="8">
        <f t="shared" si="10"/>
        <v>913.16160000000002</v>
      </c>
      <c r="J22" s="8">
        <f t="shared" si="10"/>
        <v>1142.856</v>
      </c>
    </row>
    <row r="23" spans="1:10">
      <c r="A23" s="10" t="s">
        <v>15</v>
      </c>
      <c r="B23" s="11">
        <f t="shared" ref="B23:J23" si="11">SUM(B24:B28)</f>
        <v>703.62000000000012</v>
      </c>
      <c r="C23" s="11">
        <f t="shared" si="11"/>
        <v>694.1268</v>
      </c>
      <c r="D23" s="11">
        <f t="shared" si="11"/>
        <v>682.18200000000002</v>
      </c>
      <c r="E23" s="11">
        <f t="shared" si="11"/>
        <v>752.16599999999994</v>
      </c>
      <c r="F23" s="11">
        <f t="shared" si="11"/>
        <v>806.24700000000007</v>
      </c>
      <c r="G23" s="11">
        <f t="shared" si="11"/>
        <v>790.47900000000004</v>
      </c>
      <c r="H23" s="11">
        <f t="shared" si="11"/>
        <v>876.60090000000002</v>
      </c>
      <c r="I23" s="11">
        <f t="shared" si="11"/>
        <v>833.71140000000003</v>
      </c>
      <c r="J23" s="11">
        <f t="shared" si="11"/>
        <v>1047.8430000000001</v>
      </c>
    </row>
    <row r="24" spans="1:10">
      <c r="A24" s="15" t="s">
        <v>16</v>
      </c>
      <c r="B24" s="19">
        <f t="shared" ref="B24:J24" si="12">B78*2.7</f>
        <v>14.093999999999999</v>
      </c>
      <c r="C24" s="19">
        <f t="shared" si="12"/>
        <v>12.15</v>
      </c>
      <c r="D24" s="19">
        <f t="shared" si="12"/>
        <v>11.232000000000001</v>
      </c>
      <c r="E24" s="19">
        <f t="shared" si="12"/>
        <v>11.961</v>
      </c>
      <c r="F24" s="19">
        <f t="shared" si="12"/>
        <v>11.151</v>
      </c>
      <c r="G24" s="19">
        <f t="shared" si="12"/>
        <v>13.878</v>
      </c>
      <c r="H24" s="19">
        <f t="shared" si="12"/>
        <v>19.008000000000003</v>
      </c>
      <c r="I24" s="19">
        <f t="shared" si="12"/>
        <v>20.925000000000001</v>
      </c>
      <c r="J24" s="19">
        <f t="shared" si="12"/>
        <v>16.956000000000003</v>
      </c>
    </row>
    <row r="25" spans="1:10">
      <c r="A25" s="15" t="s">
        <v>17</v>
      </c>
      <c r="B25" s="19">
        <f t="shared" ref="B25:J25" si="13">B79*2.7</f>
        <v>286.14600000000002</v>
      </c>
      <c r="C25" s="19">
        <f t="shared" si="13"/>
        <v>308.5992</v>
      </c>
      <c r="D25" s="19">
        <f t="shared" si="13"/>
        <v>305.55900000000003</v>
      </c>
      <c r="E25" s="19">
        <f t="shared" si="13"/>
        <v>324.59399999999999</v>
      </c>
      <c r="F25" s="19">
        <f t="shared" si="13"/>
        <v>318.92400000000004</v>
      </c>
      <c r="G25" s="19">
        <f t="shared" si="13"/>
        <v>322.596</v>
      </c>
      <c r="H25" s="19">
        <f t="shared" si="13"/>
        <v>301.64400000000001</v>
      </c>
      <c r="I25" s="19">
        <f t="shared" si="13"/>
        <v>309.0582</v>
      </c>
      <c r="J25" s="19">
        <f t="shared" si="13"/>
        <v>321.75900000000001</v>
      </c>
    </row>
    <row r="26" spans="1:10">
      <c r="A26" s="15" t="s">
        <v>18</v>
      </c>
      <c r="B26" s="19">
        <f t="shared" ref="B26:J26" si="14">B80*2.7</f>
        <v>175.82400000000001</v>
      </c>
      <c r="C26" s="19">
        <f t="shared" si="14"/>
        <v>167.994</v>
      </c>
      <c r="D26" s="19">
        <f t="shared" si="14"/>
        <v>155.08799999999999</v>
      </c>
      <c r="E26" s="19">
        <f t="shared" si="14"/>
        <v>182.898</v>
      </c>
      <c r="F26" s="19">
        <f t="shared" si="14"/>
        <v>195.66900000000001</v>
      </c>
      <c r="G26" s="19">
        <f t="shared" si="14"/>
        <v>199.179</v>
      </c>
      <c r="H26" s="19">
        <f t="shared" si="14"/>
        <v>171.53100000000001</v>
      </c>
      <c r="I26" s="19">
        <f t="shared" si="14"/>
        <v>176.607</v>
      </c>
      <c r="J26" s="19">
        <f t="shared" si="14"/>
        <v>367.983</v>
      </c>
    </row>
    <row r="27" spans="1:10">
      <c r="A27" s="15" t="s">
        <v>19</v>
      </c>
      <c r="B27" s="19">
        <f t="shared" ref="B27:J27" si="15">B81*2.7</f>
        <v>167.04900000000001</v>
      </c>
      <c r="C27" s="19">
        <f t="shared" si="15"/>
        <v>174.19860000000003</v>
      </c>
      <c r="D27" s="19">
        <f t="shared" si="15"/>
        <v>173.31300000000002</v>
      </c>
      <c r="E27" s="19">
        <f t="shared" si="15"/>
        <v>182.22299999999998</v>
      </c>
      <c r="F27" s="19">
        <f t="shared" si="15"/>
        <v>242.83800000000002</v>
      </c>
      <c r="G27" s="19">
        <f t="shared" si="15"/>
        <v>217.97100000000003</v>
      </c>
      <c r="H27" s="19">
        <f t="shared" si="15"/>
        <v>337.49190000000004</v>
      </c>
      <c r="I27" s="19">
        <f t="shared" si="15"/>
        <v>290.75220000000002</v>
      </c>
      <c r="J27" s="19">
        <f t="shared" si="15"/>
        <v>289.25100000000003</v>
      </c>
    </row>
    <row r="28" spans="1:10">
      <c r="A28" s="15" t="s">
        <v>20</v>
      </c>
      <c r="B28" s="19">
        <f t="shared" ref="B28:J28" si="16">B82*2.7</f>
        <v>60.507000000000005</v>
      </c>
      <c r="C28" s="19">
        <f t="shared" si="16"/>
        <v>31.185000000000002</v>
      </c>
      <c r="D28" s="19">
        <f t="shared" si="16"/>
        <v>36.99</v>
      </c>
      <c r="E28" s="19">
        <f t="shared" si="16"/>
        <v>50.49</v>
      </c>
      <c r="F28" s="19">
        <f t="shared" si="16"/>
        <v>37.664999999999999</v>
      </c>
      <c r="G28" s="19">
        <f t="shared" si="16"/>
        <v>36.855000000000004</v>
      </c>
      <c r="H28" s="19">
        <f t="shared" si="16"/>
        <v>46.926000000000002</v>
      </c>
      <c r="I28" s="19">
        <f t="shared" si="16"/>
        <v>36.369000000000007</v>
      </c>
      <c r="J28" s="19">
        <f t="shared" si="16"/>
        <v>51.893999999999998</v>
      </c>
    </row>
    <row r="29" spans="1:10">
      <c r="A29" s="27"/>
      <c r="B29" s="19"/>
      <c r="C29" s="19"/>
      <c r="D29" s="19"/>
      <c r="E29" s="19"/>
      <c r="F29" s="19"/>
      <c r="G29" s="19"/>
      <c r="H29" s="19"/>
      <c r="I29" s="19"/>
      <c r="J29" s="19"/>
    </row>
    <row r="30" spans="1:10">
      <c r="A30" s="10" t="s">
        <v>21</v>
      </c>
      <c r="B30" s="23">
        <f t="shared" ref="B30:J30" si="17">B84*2.7</f>
        <v>119.09700000000001</v>
      </c>
      <c r="C30" s="23">
        <f t="shared" si="17"/>
        <v>115.86779999999999</v>
      </c>
      <c r="D30" s="23">
        <f t="shared" si="17"/>
        <v>81.243000000000009</v>
      </c>
      <c r="E30" s="23">
        <f t="shared" si="17"/>
        <v>113.50800000000001</v>
      </c>
      <c r="F30" s="23">
        <f t="shared" si="17"/>
        <v>48.411000000000001</v>
      </c>
      <c r="G30" s="23">
        <f t="shared" si="17"/>
        <v>35.910000000000004</v>
      </c>
      <c r="H30" s="23">
        <f t="shared" si="17"/>
        <v>55.107000000000006</v>
      </c>
      <c r="I30" s="23">
        <f t="shared" si="17"/>
        <v>79.450199999999995</v>
      </c>
      <c r="J30" s="23">
        <f t="shared" si="17"/>
        <v>95.013000000000005</v>
      </c>
    </row>
    <row r="31" spans="1:10">
      <c r="A31" s="15" t="s">
        <v>22</v>
      </c>
      <c r="B31" s="28">
        <f t="shared" ref="B31:J31" si="18">B30</f>
        <v>119.09700000000001</v>
      </c>
      <c r="C31" s="28">
        <f t="shared" si="18"/>
        <v>115.86779999999999</v>
      </c>
      <c r="D31" s="28">
        <f t="shared" si="18"/>
        <v>81.243000000000009</v>
      </c>
      <c r="E31" s="28">
        <f t="shared" si="18"/>
        <v>113.50800000000001</v>
      </c>
      <c r="F31" s="28">
        <f t="shared" si="18"/>
        <v>48.411000000000001</v>
      </c>
      <c r="G31" s="28">
        <f t="shared" si="18"/>
        <v>35.910000000000004</v>
      </c>
      <c r="H31" s="28">
        <f t="shared" si="18"/>
        <v>55.107000000000006</v>
      </c>
      <c r="I31" s="28">
        <f t="shared" si="18"/>
        <v>79.450199999999995</v>
      </c>
      <c r="J31" s="28">
        <f t="shared" si="18"/>
        <v>95.013000000000005</v>
      </c>
    </row>
    <row r="32" spans="1:10">
      <c r="A32" s="15"/>
      <c r="B32" s="28"/>
      <c r="C32" s="28"/>
      <c r="D32" s="28"/>
      <c r="E32" s="28"/>
      <c r="F32" s="28"/>
      <c r="G32" s="28"/>
      <c r="H32" s="28"/>
      <c r="I32" s="28"/>
      <c r="J32" s="28"/>
    </row>
    <row r="33" spans="1:10">
      <c r="A33" s="10" t="s">
        <v>23</v>
      </c>
      <c r="B33" s="19">
        <f t="shared" ref="B33:J33" si="19">B87*2.7</f>
        <v>40.554000000000002</v>
      </c>
      <c r="C33" s="19">
        <f t="shared" si="19"/>
        <v>40.527000000000001</v>
      </c>
      <c r="D33" s="19">
        <f t="shared" si="19"/>
        <v>0</v>
      </c>
      <c r="E33" s="19">
        <f t="shared" si="19"/>
        <v>13.041</v>
      </c>
      <c r="F33" s="19">
        <f t="shared" si="19"/>
        <v>27.027000000000001</v>
      </c>
      <c r="G33" s="19">
        <f t="shared" si="19"/>
        <v>16.200000000000003</v>
      </c>
      <c r="H33" s="19">
        <f t="shared" si="19"/>
        <v>8.1000000000000014</v>
      </c>
      <c r="I33" s="19">
        <f t="shared" si="19"/>
        <v>110.727</v>
      </c>
      <c r="J33" s="19">
        <f t="shared" si="19"/>
        <v>0</v>
      </c>
    </row>
    <row r="34" spans="1:10">
      <c r="A34" s="15"/>
      <c r="B34" s="28"/>
      <c r="C34" s="28"/>
      <c r="D34" s="20"/>
      <c r="E34" s="20"/>
      <c r="F34" s="20"/>
      <c r="G34" s="20"/>
      <c r="H34" s="20"/>
      <c r="I34" s="20"/>
      <c r="J34" s="20"/>
    </row>
    <row r="35" spans="1:10" ht="18" customHeight="1">
      <c r="A35" s="29" t="s">
        <v>24</v>
      </c>
      <c r="B35" s="8">
        <f>B11-B23</f>
        <v>86.896799999999871</v>
      </c>
      <c r="C35" s="8">
        <f>C11-C23</f>
        <v>113.45400000000006</v>
      </c>
      <c r="D35" s="8">
        <f>D11-D23</f>
        <v>171.22320000000002</v>
      </c>
      <c r="E35" s="8">
        <f t="shared" ref="E35:J35" si="20">E11-E23</f>
        <v>97.235100000000102</v>
      </c>
      <c r="F35" s="8">
        <f t="shared" si="20"/>
        <v>11.950199999999995</v>
      </c>
      <c r="G35" s="8">
        <f t="shared" si="20"/>
        <v>6.544800000000123</v>
      </c>
      <c r="H35" s="8">
        <f t="shared" si="20"/>
        <v>157.18860000000006</v>
      </c>
      <c r="I35" s="8">
        <f t="shared" si="20"/>
        <v>146.45609999999999</v>
      </c>
      <c r="J35" s="8">
        <f t="shared" si="20"/>
        <v>-230.06700000000012</v>
      </c>
    </row>
    <row r="36" spans="1:10" ht="18" customHeight="1">
      <c r="A36" s="29" t="s">
        <v>25</v>
      </c>
      <c r="B36" s="8">
        <f>B10-(B22-B24)</f>
        <v>-18.106200000000058</v>
      </c>
      <c r="C36" s="8">
        <f>C10-(C22-C24)</f>
        <v>18.646200000000022</v>
      </c>
      <c r="D36" s="8">
        <f>D10-(D22-D24)</f>
        <v>108.01619999999991</v>
      </c>
      <c r="E36" s="8">
        <f t="shared" ref="E36:J36" si="21">E10-(E22-E24)</f>
        <v>3.8475000000000819</v>
      </c>
      <c r="F36" s="8">
        <f t="shared" si="21"/>
        <v>-14.455800000000067</v>
      </c>
      <c r="G36" s="8">
        <f t="shared" si="21"/>
        <v>-15.486929999999802</v>
      </c>
      <c r="H36" s="8">
        <f t="shared" si="21"/>
        <v>134.61660000000018</v>
      </c>
      <c r="I36" s="8">
        <f t="shared" si="21"/>
        <v>91.197900000000004</v>
      </c>
      <c r="J36" s="8">
        <f t="shared" si="21"/>
        <v>-199.77300000000014</v>
      </c>
    </row>
    <row r="37" spans="1:10" ht="18" customHeight="1">
      <c r="A37" s="29" t="s">
        <v>26</v>
      </c>
      <c r="B37" s="8">
        <f t="shared" ref="B37:I37" si="22">B10-B22-B33</f>
        <v>-72.754200000000111</v>
      </c>
      <c r="C37" s="8">
        <f t="shared" si="22"/>
        <v>-34.030799999999957</v>
      </c>
      <c r="D37" s="8">
        <f t="shared" si="22"/>
        <v>96.784199999999942</v>
      </c>
      <c r="E37" s="8">
        <f t="shared" si="22"/>
        <v>-21.154499999999931</v>
      </c>
      <c r="F37" s="8">
        <f t="shared" si="22"/>
        <v>-52.633800000000022</v>
      </c>
      <c r="G37" s="8">
        <f t="shared" si="22"/>
        <v>-45.564929999999848</v>
      </c>
      <c r="H37" s="8">
        <f t="shared" si="22"/>
        <v>107.50860000000014</v>
      </c>
      <c r="I37" s="8">
        <f t="shared" si="22"/>
        <v>-40.454099999999954</v>
      </c>
      <c r="J37" s="8">
        <f>J10-J22</f>
        <v>-216.72900000000004</v>
      </c>
    </row>
    <row r="38" spans="1:10">
      <c r="A38" s="6"/>
      <c r="B38" s="25"/>
      <c r="C38" s="25"/>
      <c r="D38" s="25"/>
      <c r="E38" s="25"/>
      <c r="F38" s="25"/>
      <c r="G38" s="25"/>
      <c r="H38" s="25"/>
      <c r="I38" s="25"/>
      <c r="J38" s="25"/>
    </row>
    <row r="39" spans="1:10">
      <c r="A39" s="7" t="s">
        <v>27</v>
      </c>
      <c r="B39" s="26">
        <f t="shared" ref="B39:J39" si="23">B41+B44+B45+B47</f>
        <v>72.765000000000001</v>
      </c>
      <c r="C39" s="26">
        <f t="shared" si="23"/>
        <v>34.014600000000002</v>
      </c>
      <c r="D39" s="23">
        <f>D93*2.7</f>
        <v>-96.795000000000016</v>
      </c>
      <c r="E39" s="26">
        <f t="shared" si="23"/>
        <v>21.168000000000006</v>
      </c>
      <c r="F39" s="26">
        <f t="shared" si="23"/>
        <v>52.623000000000005</v>
      </c>
      <c r="G39" s="26">
        <f t="shared" si="23"/>
        <v>45.575999999999993</v>
      </c>
      <c r="H39" s="26">
        <f t="shared" si="23"/>
        <v>-107.51400000000001</v>
      </c>
      <c r="I39" s="26">
        <f t="shared" si="23"/>
        <v>40.432500000000012</v>
      </c>
      <c r="J39" s="26">
        <f t="shared" si="23"/>
        <v>216.71549999999999</v>
      </c>
    </row>
    <row r="40" spans="1:10">
      <c r="A40" s="6"/>
      <c r="B40" s="25"/>
      <c r="C40" s="25"/>
      <c r="D40" s="20"/>
      <c r="E40" s="20"/>
      <c r="F40" s="20"/>
      <c r="G40" s="20"/>
      <c r="H40" s="20"/>
      <c r="I40" s="20"/>
      <c r="J40" s="20"/>
    </row>
    <row r="41" spans="1:10">
      <c r="A41" s="27" t="s">
        <v>28</v>
      </c>
      <c r="B41" s="19">
        <f t="shared" ref="B41:J41" si="24">B95*2.7</f>
        <v>-32.049000000000007</v>
      </c>
      <c r="C41" s="19">
        <f t="shared" si="24"/>
        <v>-28.787400000000005</v>
      </c>
      <c r="D41" s="20">
        <f t="shared" si="24"/>
        <v>5.1894000000000018</v>
      </c>
      <c r="E41" s="20">
        <f t="shared" si="24"/>
        <v>35.046000000000006</v>
      </c>
      <c r="F41" s="20">
        <f t="shared" si="24"/>
        <v>-9.126000000000003</v>
      </c>
      <c r="G41" s="20">
        <f t="shared" si="24"/>
        <v>52.164000000000001</v>
      </c>
      <c r="H41" s="20">
        <f t="shared" si="24"/>
        <v>79.082999999999998</v>
      </c>
      <c r="I41" s="20">
        <f t="shared" si="24"/>
        <v>-23.025599999999997</v>
      </c>
      <c r="J41" s="20">
        <f t="shared" si="24"/>
        <v>14.855400000000003</v>
      </c>
    </row>
    <row r="42" spans="1:10">
      <c r="A42" s="30" t="s">
        <v>29</v>
      </c>
      <c r="B42" s="19">
        <f t="shared" ref="B42:J42" si="25">B96*2.7</f>
        <v>2.7000000000000003E-2</v>
      </c>
      <c r="C42" s="19">
        <f t="shared" si="25"/>
        <v>1.8198000000000003</v>
      </c>
      <c r="D42" s="20">
        <f t="shared" si="25"/>
        <v>34.927199999999999</v>
      </c>
      <c r="E42" s="20">
        <f t="shared" si="25"/>
        <v>64.557000000000002</v>
      </c>
      <c r="F42" s="20">
        <f t="shared" si="25"/>
        <v>20.25</v>
      </c>
      <c r="G42" s="20">
        <f t="shared" si="25"/>
        <v>86.940000000000012</v>
      </c>
      <c r="H42" s="20">
        <f t="shared" si="25"/>
        <v>145.61100000000002</v>
      </c>
      <c r="I42" s="20">
        <f t="shared" si="25"/>
        <v>12.366000000000001</v>
      </c>
      <c r="J42" s="20">
        <f t="shared" si="25"/>
        <v>40.802400000000006</v>
      </c>
    </row>
    <row r="43" spans="1:10">
      <c r="A43" s="30" t="s">
        <v>30</v>
      </c>
      <c r="B43" s="19">
        <f t="shared" ref="B43:J43" si="26">B97*2.7</f>
        <v>32.076000000000008</v>
      </c>
      <c r="C43" s="19">
        <f t="shared" si="26"/>
        <v>30.607200000000002</v>
      </c>
      <c r="D43" s="20">
        <f t="shared" si="26"/>
        <v>29.7378</v>
      </c>
      <c r="E43" s="20">
        <f t="shared" si="26"/>
        <v>29.511000000000003</v>
      </c>
      <c r="F43" s="20">
        <f t="shared" si="26"/>
        <v>29.376000000000005</v>
      </c>
      <c r="G43" s="20">
        <f t="shared" si="26"/>
        <v>34.776000000000003</v>
      </c>
      <c r="H43" s="20">
        <f t="shared" si="26"/>
        <v>66.528000000000006</v>
      </c>
      <c r="I43" s="20">
        <f t="shared" si="26"/>
        <v>35.391599999999997</v>
      </c>
      <c r="J43" s="20">
        <f t="shared" si="26"/>
        <v>25.946999999999999</v>
      </c>
    </row>
    <row r="44" spans="1:10">
      <c r="A44" s="27" t="s">
        <v>31</v>
      </c>
      <c r="B44" s="19">
        <f t="shared" ref="B44:J44" si="27">B98*2.7</f>
        <v>0</v>
      </c>
      <c r="C44" s="19">
        <f t="shared" si="27"/>
        <v>0</v>
      </c>
      <c r="D44" s="20">
        <f t="shared" si="27"/>
        <v>0</v>
      </c>
      <c r="E44" s="20">
        <f t="shared" si="27"/>
        <v>0</v>
      </c>
      <c r="F44" s="20">
        <f t="shared" si="27"/>
        <v>0</v>
      </c>
      <c r="G44" s="20">
        <f t="shared" si="27"/>
        <v>17.036999999999999</v>
      </c>
      <c r="H44" s="20">
        <f t="shared" si="27"/>
        <v>37.584000000000003</v>
      </c>
      <c r="I44" s="20">
        <f t="shared" si="27"/>
        <v>13.554</v>
      </c>
      <c r="J44" s="20">
        <f t="shared" si="27"/>
        <v>19.332000000000001</v>
      </c>
    </row>
    <row r="45" spans="1:10">
      <c r="A45" s="27" t="s">
        <v>32</v>
      </c>
      <c r="B45" s="19">
        <f t="shared" ref="B45:J45" si="28">B99*2.7</f>
        <v>104.81400000000001</v>
      </c>
      <c r="C45" s="19">
        <f t="shared" si="28"/>
        <v>62.802000000000007</v>
      </c>
      <c r="D45" s="20">
        <f t="shared" si="28"/>
        <v>-83.025000000000006</v>
      </c>
      <c r="E45" s="20">
        <f t="shared" si="28"/>
        <v>-13.878</v>
      </c>
      <c r="F45" s="20">
        <f t="shared" si="28"/>
        <v>61.749000000000009</v>
      </c>
      <c r="G45" s="20">
        <f t="shared" si="28"/>
        <v>0</v>
      </c>
      <c r="H45" s="20">
        <f t="shared" si="28"/>
        <v>0</v>
      </c>
      <c r="I45" s="20">
        <f t="shared" si="28"/>
        <v>0</v>
      </c>
      <c r="J45" s="20">
        <f t="shared" si="28"/>
        <v>0</v>
      </c>
    </row>
    <row r="46" spans="1:10">
      <c r="A46" s="6"/>
      <c r="B46" s="19"/>
      <c r="C46" s="19"/>
      <c r="D46" s="20"/>
      <c r="E46" s="20"/>
      <c r="F46" s="20"/>
      <c r="G46" s="20"/>
      <c r="H46" s="20"/>
      <c r="I46" s="20"/>
      <c r="J46" s="20"/>
    </row>
    <row r="47" spans="1:10">
      <c r="A47" s="27" t="s">
        <v>33</v>
      </c>
      <c r="B47" s="19">
        <f t="shared" ref="B47:J47" si="29">B101*2.7</f>
        <v>0</v>
      </c>
      <c r="C47" s="19">
        <f t="shared" si="29"/>
        <v>0</v>
      </c>
      <c r="D47" s="20">
        <f t="shared" si="29"/>
        <v>0</v>
      </c>
      <c r="E47" s="20">
        <f t="shared" si="29"/>
        <v>0</v>
      </c>
      <c r="F47" s="20">
        <f t="shared" si="29"/>
        <v>0</v>
      </c>
      <c r="G47" s="20">
        <f t="shared" si="29"/>
        <v>-23.625</v>
      </c>
      <c r="H47" s="20">
        <f t="shared" si="29"/>
        <v>-224.18100000000001</v>
      </c>
      <c r="I47" s="20">
        <f t="shared" si="29"/>
        <v>49.904100000000007</v>
      </c>
      <c r="J47" s="20">
        <f t="shared" si="29"/>
        <v>182.52809999999999</v>
      </c>
    </row>
    <row r="48" spans="1:10">
      <c r="A48" s="6"/>
      <c r="B48" s="19"/>
      <c r="C48" s="19"/>
      <c r="D48" s="20"/>
      <c r="E48" s="20"/>
      <c r="F48" s="20"/>
      <c r="G48" s="20"/>
      <c r="H48" s="20"/>
      <c r="I48" s="20"/>
      <c r="J48" s="20"/>
    </row>
    <row r="49" spans="1:10" ht="13.5" thickBot="1">
      <c r="A49" s="31"/>
      <c r="B49" s="32"/>
      <c r="C49" s="32"/>
      <c r="D49" s="32"/>
      <c r="E49" s="32"/>
      <c r="F49" s="32"/>
      <c r="G49" s="32"/>
      <c r="H49" s="32"/>
      <c r="I49" s="32"/>
      <c r="J49" s="32"/>
    </row>
    <row r="50" spans="1:10">
      <c r="A50" s="33" t="s">
        <v>34</v>
      </c>
    </row>
    <row r="51" spans="1:10" ht="14.25">
      <c r="A51" s="34" t="s">
        <v>35</v>
      </c>
    </row>
    <row r="52" spans="1:10" ht="14.25">
      <c r="A52" s="35" t="s">
        <v>36</v>
      </c>
    </row>
    <row r="53" spans="1:10">
      <c r="A53" s="33" t="s">
        <v>38</v>
      </c>
    </row>
    <row r="54" spans="1:10">
      <c r="A54" s="34" t="s">
        <v>39</v>
      </c>
    </row>
    <row r="58" spans="1:10">
      <c r="A58" s="4" t="s">
        <v>0</v>
      </c>
    </row>
    <row r="59" spans="1:10" ht="15" customHeight="1">
      <c r="A59" s="4" t="s">
        <v>1</v>
      </c>
    </row>
    <row r="60" spans="1:10" ht="15" customHeight="1">
      <c r="A60" s="4"/>
    </row>
    <row r="61" spans="1:10">
      <c r="A61" s="4" t="s">
        <v>37</v>
      </c>
    </row>
    <row r="62" spans="1:10" s="36" customFormat="1" ht="19.5" customHeight="1" thickBot="1">
      <c r="A62" s="5" t="s">
        <v>3</v>
      </c>
      <c r="B62" s="5">
        <v>2012</v>
      </c>
      <c r="C62" s="5">
        <v>2013</v>
      </c>
      <c r="D62" s="5">
        <v>2014</v>
      </c>
      <c r="E62" s="5">
        <v>2015</v>
      </c>
      <c r="F62" s="5">
        <v>2016</v>
      </c>
      <c r="G62" s="5">
        <v>2017</v>
      </c>
      <c r="H62" s="5">
        <v>2018</v>
      </c>
      <c r="I62" s="5">
        <v>2019</v>
      </c>
      <c r="J62" s="5">
        <v>2020</v>
      </c>
    </row>
    <row r="63" spans="1:10">
      <c r="A63" s="6"/>
    </row>
    <row r="64" spans="1:10">
      <c r="A64" s="7" t="s">
        <v>4</v>
      </c>
      <c r="B64" s="9">
        <f t="shared" ref="B64:J64" si="30">B65+B74</f>
        <v>292.78399999999999</v>
      </c>
      <c r="C64" s="9">
        <f t="shared" si="30"/>
        <v>302.404</v>
      </c>
      <c r="D64" s="9">
        <f t="shared" si="30"/>
        <v>318.596</v>
      </c>
      <c r="E64" s="9">
        <f t="shared" si="30"/>
        <v>317.61499999999995</v>
      </c>
      <c r="F64" s="9">
        <f t="shared" si="30"/>
        <v>307.05599999999998</v>
      </c>
      <c r="G64" s="9">
        <f t="shared" si="30"/>
        <v>295.19409999999999</v>
      </c>
      <c r="H64" s="9">
        <f t="shared" si="30"/>
        <v>387.89499999999998</v>
      </c>
      <c r="I64" s="9">
        <f t="shared" si="30"/>
        <v>364.23500000000001</v>
      </c>
      <c r="J64" s="9">
        <f t="shared" si="30"/>
        <v>343.01</v>
      </c>
    </row>
    <row r="65" spans="1:10" s="37" customFormat="1">
      <c r="A65" s="10" t="s">
        <v>5</v>
      </c>
      <c r="B65" s="12">
        <f t="shared" ref="B65:J65" si="31">+B66+B72</f>
        <v>292.78399999999999</v>
      </c>
      <c r="C65" s="12">
        <f t="shared" si="31"/>
        <v>299.10399999999998</v>
      </c>
      <c r="D65" s="12">
        <f t="shared" si="31"/>
        <v>316.07600000000002</v>
      </c>
      <c r="E65" s="12">
        <f t="shared" si="31"/>
        <v>314.59299999999996</v>
      </c>
      <c r="F65" s="12">
        <f t="shared" si="31"/>
        <v>303.036</v>
      </c>
      <c r="G65" s="12">
        <f t="shared" si="31"/>
        <v>295.19400000000002</v>
      </c>
      <c r="H65" s="12">
        <f t="shared" si="31"/>
        <v>382.88499999999999</v>
      </c>
      <c r="I65" s="12">
        <f t="shared" si="31"/>
        <v>363.02500000000003</v>
      </c>
      <c r="J65" s="12">
        <f t="shared" si="31"/>
        <v>302.88</v>
      </c>
    </row>
    <row r="66" spans="1:10" s="37" customFormat="1">
      <c r="A66" s="13" t="s">
        <v>6</v>
      </c>
      <c r="B66" s="14">
        <f t="shared" ref="B66:J66" si="32">SUM(B67:B71)</f>
        <v>277.464</v>
      </c>
      <c r="C66" s="14">
        <f t="shared" si="32"/>
        <v>281.44399999999996</v>
      </c>
      <c r="D66" s="14">
        <f t="shared" si="32"/>
        <v>298.45600000000002</v>
      </c>
      <c r="E66" s="14">
        <f t="shared" si="32"/>
        <v>297.75299999999999</v>
      </c>
      <c r="F66" s="14">
        <f t="shared" si="32"/>
        <v>285.18599999999998</v>
      </c>
      <c r="G66" s="14">
        <f t="shared" si="32"/>
        <v>279.36600000000004</v>
      </c>
      <c r="H66" s="14">
        <f t="shared" si="32"/>
        <v>354.14299999999997</v>
      </c>
      <c r="I66" s="14">
        <f t="shared" si="32"/>
        <v>343.46500000000003</v>
      </c>
      <c r="J66" s="14">
        <f t="shared" si="32"/>
        <v>291.37</v>
      </c>
    </row>
    <row r="67" spans="1:10" s="34" customFormat="1">
      <c r="A67" s="15" t="s">
        <v>7</v>
      </c>
      <c r="B67" s="38">
        <f>40.8-0.002</f>
        <v>40.797999999999995</v>
      </c>
      <c r="C67" s="38">
        <f>44.26-0.002</f>
        <v>44.257999999999996</v>
      </c>
      <c r="D67" s="38">
        <f>47.42+0.002</f>
        <v>47.422000000000004</v>
      </c>
      <c r="E67" s="38">
        <v>49.48</v>
      </c>
      <c r="F67" s="38">
        <f>49.87+0.002</f>
        <v>49.872</v>
      </c>
      <c r="G67" s="38">
        <v>46.36</v>
      </c>
      <c r="H67" s="38">
        <v>50.34</v>
      </c>
      <c r="I67" s="38">
        <f>54.78+0.002</f>
        <v>54.782000000000004</v>
      </c>
      <c r="J67" s="38">
        <v>47.76</v>
      </c>
    </row>
    <row r="68" spans="1:10" s="34" customFormat="1">
      <c r="A68" s="15" t="s">
        <v>8</v>
      </c>
      <c r="B68" s="39">
        <v>2.81</v>
      </c>
      <c r="C68" s="39">
        <v>2.72</v>
      </c>
      <c r="D68" s="40">
        <v>2.66</v>
      </c>
      <c r="E68" s="40">
        <v>3.21</v>
      </c>
      <c r="F68" s="40">
        <v>2.82</v>
      </c>
      <c r="G68" s="40">
        <v>1.92</v>
      </c>
      <c r="H68" s="40">
        <v>3.02</v>
      </c>
      <c r="I68" s="40">
        <v>3.04</v>
      </c>
      <c r="J68" s="40">
        <v>2.86</v>
      </c>
    </row>
    <row r="69" spans="1:10" s="34" customFormat="1">
      <c r="A69" s="15" t="s">
        <v>9</v>
      </c>
      <c r="B69" s="39">
        <f>195.13-0.004</f>
        <v>195.126</v>
      </c>
      <c r="C69" s="39">
        <f>198.07-0.004</f>
        <v>198.066</v>
      </c>
      <c r="D69" s="39">
        <f>198.5+0.004</f>
        <v>198.50399999999999</v>
      </c>
      <c r="E69" s="39">
        <f>196.59+0.003</f>
        <v>196.59299999999999</v>
      </c>
      <c r="F69" s="39">
        <f>186.14+0.004</f>
        <v>186.14399999999998</v>
      </c>
      <c r="G69" s="39">
        <f>191.02-0.004</f>
        <v>191.01600000000002</v>
      </c>
      <c r="H69" s="39">
        <f>251.34+0.003</f>
        <v>251.34299999999999</v>
      </c>
      <c r="I69" s="39">
        <f>229.67+0.003</f>
        <v>229.67299999999997</v>
      </c>
      <c r="J69" s="39">
        <v>192.81</v>
      </c>
    </row>
    <row r="70" spans="1:10" s="34" customFormat="1">
      <c r="A70" s="15" t="s">
        <v>10</v>
      </c>
      <c r="B70" s="39">
        <v>29.6</v>
      </c>
      <c r="C70" s="39">
        <v>29.25</v>
      </c>
      <c r="D70" s="39">
        <v>33.65</v>
      </c>
      <c r="E70" s="39">
        <v>36.18</v>
      </c>
      <c r="F70" s="39">
        <v>38.979999999999997</v>
      </c>
      <c r="G70" s="39">
        <v>32.200000000000003</v>
      </c>
      <c r="H70" s="39">
        <v>39.69</v>
      </c>
      <c r="I70" s="39">
        <v>51.35</v>
      </c>
      <c r="J70" s="39">
        <v>40.44</v>
      </c>
    </row>
    <row r="71" spans="1:10">
      <c r="A71" s="15" t="s">
        <v>11</v>
      </c>
      <c r="B71" s="41">
        <v>9.1300000000000008</v>
      </c>
      <c r="C71" s="41">
        <v>7.15</v>
      </c>
      <c r="D71" s="42">
        <v>16.22</v>
      </c>
      <c r="E71" s="42">
        <v>12.29</v>
      </c>
      <c r="F71" s="42">
        <v>7.37</v>
      </c>
      <c r="G71" s="42">
        <v>7.87</v>
      </c>
      <c r="H71" s="42">
        <v>9.75</v>
      </c>
      <c r="I71" s="42">
        <v>4.62</v>
      </c>
      <c r="J71" s="42">
        <v>7.5</v>
      </c>
    </row>
    <row r="72" spans="1:10" s="34" customFormat="1">
      <c r="A72" s="21" t="s">
        <v>12</v>
      </c>
      <c r="B72" s="41">
        <v>15.32</v>
      </c>
      <c r="C72" s="41">
        <v>17.66</v>
      </c>
      <c r="D72" s="42">
        <v>17.62</v>
      </c>
      <c r="E72" s="42">
        <v>16.84</v>
      </c>
      <c r="F72" s="42">
        <v>17.850000000000001</v>
      </c>
      <c r="G72" s="42">
        <f>15.83-0.002</f>
        <v>15.827999999999999</v>
      </c>
      <c r="H72" s="40">
        <f>28.74+0.002</f>
        <v>28.741999999999997</v>
      </c>
      <c r="I72" s="40">
        <v>19.559999999999999</v>
      </c>
      <c r="J72" s="40">
        <v>11.51</v>
      </c>
    </row>
    <row r="73" spans="1:10" s="34" customFormat="1">
      <c r="A73" s="22"/>
      <c r="B73" s="41"/>
      <c r="C73" s="41"/>
      <c r="D73" s="40"/>
      <c r="E73" s="40"/>
      <c r="F73" s="40"/>
      <c r="G73" s="40"/>
      <c r="H73" s="40"/>
      <c r="I73" s="40"/>
      <c r="J73" s="40"/>
    </row>
    <row r="74" spans="1:10" s="37" customFormat="1">
      <c r="A74" s="10" t="s">
        <v>13</v>
      </c>
      <c r="B74" s="43">
        <v>0</v>
      </c>
      <c r="C74" s="43">
        <v>3.3</v>
      </c>
      <c r="D74" s="44">
        <v>2.52</v>
      </c>
      <c r="E74" s="44">
        <f>3.02+0.002</f>
        <v>3.0219999999999998</v>
      </c>
      <c r="F74" s="44">
        <v>4.0199999999999996</v>
      </c>
      <c r="G74" s="44">
        <v>1E-4</v>
      </c>
      <c r="H74" s="44">
        <v>5.01</v>
      </c>
      <c r="I74" s="44">
        <v>1.21</v>
      </c>
      <c r="J74" s="44">
        <v>40.130000000000003</v>
      </c>
    </row>
    <row r="75" spans="1:10">
      <c r="A75" s="6"/>
      <c r="B75" s="45"/>
      <c r="C75" s="45"/>
      <c r="D75" s="42"/>
      <c r="E75" s="42"/>
      <c r="F75" s="42"/>
      <c r="G75" s="42"/>
      <c r="H75" s="42"/>
      <c r="I75" s="42"/>
      <c r="J75" s="42"/>
    </row>
    <row r="76" spans="1:10">
      <c r="A76" s="7" t="s">
        <v>14</v>
      </c>
      <c r="B76" s="9">
        <f t="shared" ref="B76:J76" si="33">B77+B84</f>
        <v>304.71000000000004</v>
      </c>
      <c r="C76" s="9">
        <f t="shared" si="33"/>
        <v>299.99799999999999</v>
      </c>
      <c r="D76" s="9">
        <f t="shared" si="33"/>
        <v>282.74999999999994</v>
      </c>
      <c r="E76" s="9">
        <f t="shared" si="33"/>
        <v>320.62</v>
      </c>
      <c r="F76" s="9">
        <f t="shared" si="33"/>
        <v>316.53999999999996</v>
      </c>
      <c r="G76" s="9">
        <f t="shared" si="33"/>
        <v>306.07</v>
      </c>
      <c r="H76" s="9">
        <f t="shared" si="33"/>
        <v>345.07700000000006</v>
      </c>
      <c r="I76" s="9">
        <f t="shared" si="33"/>
        <v>338.20799999999997</v>
      </c>
      <c r="J76" s="9">
        <f t="shared" si="33"/>
        <v>423.28000000000003</v>
      </c>
    </row>
    <row r="77" spans="1:10" s="37" customFormat="1">
      <c r="A77" s="10" t="s">
        <v>15</v>
      </c>
      <c r="B77" s="12">
        <f t="shared" ref="B77:J77" si="34">SUM(B78:B82)</f>
        <v>260.60000000000002</v>
      </c>
      <c r="C77" s="12">
        <f t="shared" si="34"/>
        <v>257.084</v>
      </c>
      <c r="D77" s="12">
        <f t="shared" si="34"/>
        <v>252.65999999999997</v>
      </c>
      <c r="E77" s="12">
        <f t="shared" si="34"/>
        <v>278.58</v>
      </c>
      <c r="F77" s="12">
        <f t="shared" si="34"/>
        <v>298.60999999999996</v>
      </c>
      <c r="G77" s="12">
        <f t="shared" si="34"/>
        <v>292.77</v>
      </c>
      <c r="H77" s="12">
        <f t="shared" si="34"/>
        <v>324.66700000000003</v>
      </c>
      <c r="I77" s="12">
        <f t="shared" si="34"/>
        <v>308.78199999999998</v>
      </c>
      <c r="J77" s="12">
        <f t="shared" si="34"/>
        <v>388.09000000000003</v>
      </c>
    </row>
    <row r="78" spans="1:10" s="37" customFormat="1">
      <c r="A78" s="15" t="s">
        <v>16</v>
      </c>
      <c r="B78" s="46">
        <v>5.22</v>
      </c>
      <c r="C78" s="46">
        <v>4.5</v>
      </c>
      <c r="D78" s="46">
        <v>4.16</v>
      </c>
      <c r="E78" s="46">
        <v>4.43</v>
      </c>
      <c r="F78" s="46">
        <v>4.13</v>
      </c>
      <c r="G78" s="46">
        <v>5.14</v>
      </c>
      <c r="H78" s="46">
        <v>7.04</v>
      </c>
      <c r="I78" s="46">
        <v>7.75</v>
      </c>
      <c r="J78" s="46">
        <v>6.28</v>
      </c>
    </row>
    <row r="79" spans="1:10">
      <c r="A79" s="15" t="s">
        <v>17</v>
      </c>
      <c r="B79" s="41">
        <v>105.98</v>
      </c>
      <c r="C79" s="41">
        <f>114.3-0.004</f>
        <v>114.29599999999999</v>
      </c>
      <c r="D79" s="42">
        <v>113.17</v>
      </c>
      <c r="E79" s="42">
        <v>120.22</v>
      </c>
      <c r="F79" s="42">
        <v>118.12</v>
      </c>
      <c r="G79" s="42">
        <v>119.48</v>
      </c>
      <c r="H79" s="42">
        <v>111.72</v>
      </c>
      <c r="I79" s="42">
        <f>114.47-0.004</f>
        <v>114.46599999999999</v>
      </c>
      <c r="J79" s="42">
        <v>119.17</v>
      </c>
    </row>
    <row r="80" spans="1:10">
      <c r="A80" s="15" t="s">
        <v>18</v>
      </c>
      <c r="B80" s="41">
        <v>65.12</v>
      </c>
      <c r="C80" s="41">
        <v>62.22</v>
      </c>
      <c r="D80" s="42">
        <v>57.44</v>
      </c>
      <c r="E80" s="42">
        <v>67.739999999999995</v>
      </c>
      <c r="F80" s="42">
        <v>72.47</v>
      </c>
      <c r="G80" s="42">
        <v>73.77</v>
      </c>
      <c r="H80" s="42">
        <v>63.53</v>
      </c>
      <c r="I80" s="42">
        <v>65.41</v>
      </c>
      <c r="J80" s="42">
        <v>136.29</v>
      </c>
    </row>
    <row r="81" spans="1:10">
      <c r="A81" s="15" t="s">
        <v>19</v>
      </c>
      <c r="B81" s="41">
        <v>61.87</v>
      </c>
      <c r="C81" s="41">
        <f>64.52-0.002</f>
        <v>64.518000000000001</v>
      </c>
      <c r="D81" s="42">
        <v>64.19</v>
      </c>
      <c r="E81" s="42">
        <v>67.489999999999995</v>
      </c>
      <c r="F81" s="42">
        <v>89.94</v>
      </c>
      <c r="G81" s="42">
        <v>80.73</v>
      </c>
      <c r="H81" s="42">
        <f>125-0.003</f>
        <v>124.997</v>
      </c>
      <c r="I81" s="42">
        <f>107.69-0.004</f>
        <v>107.68599999999999</v>
      </c>
      <c r="J81" s="42">
        <v>107.13</v>
      </c>
    </row>
    <row r="82" spans="1:10">
      <c r="A82" s="15" t="s">
        <v>20</v>
      </c>
      <c r="B82" s="41">
        <v>22.41</v>
      </c>
      <c r="C82" s="41">
        <v>11.55</v>
      </c>
      <c r="D82" s="42">
        <v>13.7</v>
      </c>
      <c r="E82" s="42">
        <v>18.7</v>
      </c>
      <c r="F82" s="42">
        <v>13.95</v>
      </c>
      <c r="G82" s="42">
        <v>13.65</v>
      </c>
      <c r="H82" s="42">
        <v>17.38</v>
      </c>
      <c r="I82" s="42">
        <v>13.47</v>
      </c>
      <c r="J82" s="42">
        <v>19.22</v>
      </c>
    </row>
    <row r="83" spans="1:10">
      <c r="A83" s="27"/>
      <c r="B83" s="41"/>
      <c r="C83" s="41"/>
      <c r="D83" s="42"/>
      <c r="E83" s="42"/>
      <c r="F83" s="42"/>
      <c r="G83" s="42"/>
      <c r="H83" s="42"/>
      <c r="I83" s="42"/>
      <c r="J83" s="42"/>
    </row>
    <row r="84" spans="1:10">
      <c r="A84" s="10" t="s">
        <v>21</v>
      </c>
      <c r="B84" s="43">
        <v>44.11</v>
      </c>
      <c r="C84" s="43">
        <f>42.91+0.004</f>
        <v>42.913999999999994</v>
      </c>
      <c r="D84" s="44">
        <v>30.09</v>
      </c>
      <c r="E84" s="44">
        <v>42.04</v>
      </c>
      <c r="F84" s="44">
        <v>17.93</v>
      </c>
      <c r="G84" s="44">
        <v>13.3</v>
      </c>
      <c r="H84" s="44">
        <v>20.41</v>
      </c>
      <c r="I84" s="44">
        <f>29.43-0.004</f>
        <v>29.425999999999998</v>
      </c>
      <c r="J84" s="44">
        <v>35.19</v>
      </c>
    </row>
    <row r="85" spans="1:10">
      <c r="A85" s="15" t="s">
        <v>22</v>
      </c>
      <c r="B85" s="47">
        <v>44.11</v>
      </c>
      <c r="C85" s="47">
        <v>42.91</v>
      </c>
      <c r="D85" s="42">
        <v>30.09</v>
      </c>
      <c r="E85" s="42">
        <v>34.04</v>
      </c>
      <c r="F85" s="42">
        <v>18.93</v>
      </c>
      <c r="G85" s="42">
        <v>14.3</v>
      </c>
      <c r="H85" s="42">
        <v>20.41</v>
      </c>
      <c r="I85" s="42">
        <v>29.43</v>
      </c>
      <c r="J85" s="42">
        <v>38.19</v>
      </c>
    </row>
    <row r="86" spans="1:10">
      <c r="A86" s="15"/>
      <c r="B86" s="47"/>
      <c r="C86" s="47"/>
      <c r="D86" s="42"/>
      <c r="E86" s="42"/>
      <c r="F86" s="42"/>
      <c r="G86" s="42"/>
      <c r="H86" s="42"/>
      <c r="I86" s="42"/>
      <c r="J86" s="42"/>
    </row>
    <row r="87" spans="1:10">
      <c r="A87" s="10" t="s">
        <v>23</v>
      </c>
      <c r="B87" s="47">
        <v>15.02</v>
      </c>
      <c r="C87" s="47">
        <v>15.01</v>
      </c>
      <c r="D87" s="42">
        <v>0</v>
      </c>
      <c r="E87" s="42">
        <v>4.83</v>
      </c>
      <c r="F87" s="42">
        <v>10.01</v>
      </c>
      <c r="G87" s="42">
        <v>6</v>
      </c>
      <c r="H87" s="42">
        <v>3</v>
      </c>
      <c r="I87" s="42">
        <v>41.01</v>
      </c>
      <c r="J87" s="42">
        <v>0</v>
      </c>
    </row>
    <row r="88" spans="1:10">
      <c r="A88" s="15"/>
      <c r="B88" s="47"/>
      <c r="C88" s="47"/>
      <c r="D88" s="47"/>
      <c r="E88" s="47"/>
      <c r="F88" s="47"/>
      <c r="G88" s="47"/>
      <c r="H88" s="47"/>
      <c r="I88" s="47"/>
      <c r="J88" s="47"/>
    </row>
    <row r="89" spans="1:10" ht="18" customHeight="1">
      <c r="A89" s="29" t="s">
        <v>24</v>
      </c>
      <c r="B89" s="9">
        <f t="shared" ref="B89:J89" si="35">B65-B77</f>
        <v>32.183999999999969</v>
      </c>
      <c r="C89" s="9">
        <f t="shared" si="35"/>
        <v>42.019999999999982</v>
      </c>
      <c r="D89" s="9">
        <f t="shared" si="35"/>
        <v>63.416000000000054</v>
      </c>
      <c r="E89" s="9">
        <f t="shared" si="35"/>
        <v>36.012999999999977</v>
      </c>
      <c r="F89" s="9">
        <f t="shared" si="35"/>
        <v>4.4260000000000446</v>
      </c>
      <c r="G89" s="9">
        <f t="shared" si="35"/>
        <v>2.424000000000035</v>
      </c>
      <c r="H89" s="9">
        <f t="shared" si="35"/>
        <v>58.217999999999961</v>
      </c>
      <c r="I89" s="9">
        <f t="shared" si="35"/>
        <v>54.243000000000052</v>
      </c>
      <c r="J89" s="9">
        <f t="shared" si="35"/>
        <v>-85.210000000000036</v>
      </c>
    </row>
    <row r="90" spans="1:10" ht="18" customHeight="1">
      <c r="A90" s="29" t="s">
        <v>25</v>
      </c>
      <c r="B90" s="9">
        <f t="shared" ref="B90:J90" si="36">B64-(B76-B78)</f>
        <v>-6.7060000000000173</v>
      </c>
      <c r="C90" s="9">
        <f t="shared" si="36"/>
        <v>6.9060000000000059</v>
      </c>
      <c r="D90" s="9">
        <f t="shared" si="36"/>
        <v>40.006000000000085</v>
      </c>
      <c r="E90" s="9">
        <f t="shared" si="36"/>
        <v>1.4249999999999545</v>
      </c>
      <c r="F90" s="9">
        <f t="shared" si="36"/>
        <v>-5.353999999999985</v>
      </c>
      <c r="G90" s="9">
        <f t="shared" si="36"/>
        <v>-5.7359000000000151</v>
      </c>
      <c r="H90" s="9">
        <f t="shared" si="36"/>
        <v>49.857999999999947</v>
      </c>
      <c r="I90" s="9">
        <f t="shared" si="36"/>
        <v>33.777000000000044</v>
      </c>
      <c r="J90" s="9">
        <f t="shared" si="36"/>
        <v>-73.990000000000066</v>
      </c>
    </row>
    <row r="91" spans="1:10" ht="18" customHeight="1">
      <c r="A91" s="29" t="s">
        <v>26</v>
      </c>
      <c r="B91" s="9">
        <f t="shared" ref="B91:I91" si="37">B64-B76-B87</f>
        <v>-26.946000000000044</v>
      </c>
      <c r="C91" s="9">
        <f t="shared" si="37"/>
        <v>-12.603999999999994</v>
      </c>
      <c r="D91" s="9">
        <f t="shared" si="37"/>
        <v>35.84600000000006</v>
      </c>
      <c r="E91" s="9">
        <f t="shared" si="37"/>
        <v>-7.8350000000000524</v>
      </c>
      <c r="F91" s="9">
        <f t="shared" si="37"/>
        <v>-19.493999999999978</v>
      </c>
      <c r="G91" s="9">
        <f t="shared" si="37"/>
        <v>-16.875900000000001</v>
      </c>
      <c r="H91" s="9">
        <f t="shared" si="37"/>
        <v>39.817999999999927</v>
      </c>
      <c r="I91" s="9">
        <f t="shared" si="37"/>
        <v>-14.982999999999954</v>
      </c>
      <c r="J91" s="9">
        <f>J64-J76</f>
        <v>-80.270000000000039</v>
      </c>
    </row>
    <row r="92" spans="1:10">
      <c r="A92" s="6"/>
      <c r="B92" s="45"/>
      <c r="C92" s="45"/>
      <c r="D92" s="25"/>
      <c r="E92" s="25"/>
      <c r="F92" s="25"/>
      <c r="G92" s="25"/>
      <c r="H92" s="25"/>
      <c r="I92" s="25"/>
      <c r="J92" s="25"/>
    </row>
    <row r="93" spans="1:10" s="37" customFormat="1">
      <c r="A93" s="7" t="s">
        <v>27</v>
      </c>
      <c r="B93" s="48">
        <f t="shared" ref="B93:J93" si="38">B95+B98+B99+B101</f>
        <v>26.95</v>
      </c>
      <c r="C93" s="48">
        <f t="shared" si="38"/>
        <v>12.598000000000001</v>
      </c>
      <c r="D93" s="49">
        <v>-35.85</v>
      </c>
      <c r="E93" s="48">
        <f t="shared" si="38"/>
        <v>7.8400000000000007</v>
      </c>
      <c r="F93" s="48">
        <f t="shared" si="38"/>
        <v>19.490000000000002</v>
      </c>
      <c r="G93" s="48">
        <f t="shared" si="38"/>
        <v>16.88</v>
      </c>
      <c r="H93" s="48">
        <f t="shared" si="38"/>
        <v>-39.82</v>
      </c>
      <c r="I93" s="48">
        <f t="shared" si="38"/>
        <v>14.975000000000001</v>
      </c>
      <c r="J93" s="48">
        <f t="shared" si="38"/>
        <v>80.265000000000001</v>
      </c>
    </row>
    <row r="94" spans="1:10">
      <c r="A94" s="6"/>
      <c r="B94" s="45"/>
      <c r="C94" s="45"/>
      <c r="D94" s="42"/>
      <c r="E94" s="42"/>
      <c r="F94" s="42"/>
      <c r="G94" s="42"/>
      <c r="H94" s="42"/>
      <c r="I94" s="42"/>
      <c r="J94" s="42"/>
    </row>
    <row r="95" spans="1:10">
      <c r="A95" s="27" t="s">
        <v>28</v>
      </c>
      <c r="B95" s="41">
        <f t="shared" ref="B95:J95" si="39">B96-B97</f>
        <v>-11.870000000000001</v>
      </c>
      <c r="C95" s="41">
        <f t="shared" si="39"/>
        <v>-10.662000000000001</v>
      </c>
      <c r="D95" s="41">
        <f t="shared" si="39"/>
        <v>1.9220000000000006</v>
      </c>
      <c r="E95" s="41">
        <f t="shared" si="39"/>
        <v>12.98</v>
      </c>
      <c r="F95" s="41">
        <f t="shared" si="39"/>
        <v>-3.3800000000000008</v>
      </c>
      <c r="G95" s="41">
        <f t="shared" si="39"/>
        <v>19.32</v>
      </c>
      <c r="H95" s="41">
        <f t="shared" si="39"/>
        <v>29.29</v>
      </c>
      <c r="I95" s="41">
        <f t="shared" si="39"/>
        <v>-8.5279999999999987</v>
      </c>
      <c r="J95" s="41">
        <f t="shared" si="39"/>
        <v>5.5020000000000007</v>
      </c>
    </row>
    <row r="96" spans="1:10" s="34" customFormat="1">
      <c r="A96" s="30" t="s">
        <v>29</v>
      </c>
      <c r="B96" s="39">
        <v>0.01</v>
      </c>
      <c r="C96" s="39">
        <f>0.67+0.004</f>
        <v>0.67400000000000004</v>
      </c>
      <c r="D96" s="40">
        <f>12.94-0.004</f>
        <v>12.936</v>
      </c>
      <c r="E96" s="40">
        <v>23.91</v>
      </c>
      <c r="F96" s="40">
        <v>7.5</v>
      </c>
      <c r="G96" s="40">
        <v>32.200000000000003</v>
      </c>
      <c r="H96" s="40">
        <v>53.93</v>
      </c>
      <c r="I96" s="40">
        <v>4.58</v>
      </c>
      <c r="J96" s="40">
        <f>15.11+0.002</f>
        <v>15.112</v>
      </c>
    </row>
    <row r="97" spans="1:10" s="34" customFormat="1">
      <c r="A97" s="30" t="s">
        <v>30</v>
      </c>
      <c r="B97" s="39">
        <v>11.88</v>
      </c>
      <c r="C97" s="39">
        <f>11.34-0.004</f>
        <v>11.336</v>
      </c>
      <c r="D97" s="40">
        <f>11.01+0.004</f>
        <v>11.013999999999999</v>
      </c>
      <c r="E97" s="40">
        <v>10.93</v>
      </c>
      <c r="F97" s="40">
        <v>10.88</v>
      </c>
      <c r="G97" s="40">
        <v>12.88</v>
      </c>
      <c r="H97" s="40">
        <v>24.64</v>
      </c>
      <c r="I97" s="40">
        <f>13.11-0.002</f>
        <v>13.107999999999999</v>
      </c>
      <c r="J97" s="40">
        <v>9.61</v>
      </c>
    </row>
    <row r="98" spans="1:10" s="34" customFormat="1">
      <c r="A98" s="27" t="s">
        <v>31</v>
      </c>
      <c r="B98" s="39"/>
      <c r="C98" s="39"/>
      <c r="D98" s="40"/>
      <c r="E98" s="40"/>
      <c r="F98" s="40"/>
      <c r="G98" s="40">
        <v>6.31</v>
      </c>
      <c r="H98" s="40">
        <v>13.92</v>
      </c>
      <c r="I98" s="40">
        <v>5.0199999999999996</v>
      </c>
      <c r="J98" s="40">
        <v>7.16</v>
      </c>
    </row>
    <row r="99" spans="1:10">
      <c r="A99" s="27" t="s">
        <v>32</v>
      </c>
      <c r="B99" s="41">
        <v>38.82</v>
      </c>
      <c r="C99" s="41">
        <v>23.26</v>
      </c>
      <c r="D99" s="42">
        <v>-30.75</v>
      </c>
      <c r="E99" s="42">
        <v>-5.14</v>
      </c>
      <c r="F99" s="42">
        <v>22.87</v>
      </c>
      <c r="G99" s="42">
        <v>0</v>
      </c>
      <c r="H99" s="42">
        <v>0</v>
      </c>
      <c r="I99" s="42">
        <v>0</v>
      </c>
      <c r="J99" s="42">
        <v>0</v>
      </c>
    </row>
    <row r="100" spans="1:10">
      <c r="A100" s="6"/>
      <c r="B100" s="41"/>
      <c r="C100" s="41"/>
      <c r="D100" s="42"/>
      <c r="E100" s="42"/>
      <c r="F100" s="42"/>
      <c r="G100" s="42"/>
      <c r="H100" s="42"/>
      <c r="I100" s="42"/>
      <c r="J100" s="42"/>
    </row>
    <row r="101" spans="1:10">
      <c r="A101" s="27" t="s">
        <v>33</v>
      </c>
      <c r="B101" s="50"/>
      <c r="C101" s="50"/>
      <c r="D101" s="51"/>
      <c r="E101" s="51"/>
      <c r="F101" s="52"/>
      <c r="G101" s="51">
        <v>-8.75</v>
      </c>
      <c r="H101" s="51">
        <v>-83.03</v>
      </c>
      <c r="I101" s="51">
        <f>18.48+0.003</f>
        <v>18.483000000000001</v>
      </c>
      <c r="J101" s="51">
        <f>67.6+0.003</f>
        <v>67.602999999999994</v>
      </c>
    </row>
    <row r="102" spans="1:10">
      <c r="A102" s="6"/>
      <c r="B102" s="41"/>
      <c r="C102" s="41"/>
      <c r="D102" s="20"/>
      <c r="E102" s="20"/>
      <c r="F102" s="20"/>
      <c r="G102" s="20"/>
      <c r="H102" s="20"/>
      <c r="I102" s="20"/>
      <c r="J102" s="20"/>
    </row>
    <row r="103" spans="1:10" ht="13.5" thickBot="1">
      <c r="A103" s="31"/>
      <c r="B103" s="53"/>
      <c r="C103" s="53"/>
      <c r="D103" s="54"/>
      <c r="E103" s="54"/>
      <c r="F103" s="54"/>
      <c r="G103" s="54"/>
      <c r="H103" s="54"/>
      <c r="I103" s="54"/>
      <c r="J103" s="54"/>
    </row>
    <row r="104" spans="1:10">
      <c r="A104" s="33" t="s">
        <v>34</v>
      </c>
    </row>
    <row r="105" spans="1:10" ht="14.25">
      <c r="A105" s="34" t="s">
        <v>35</v>
      </c>
    </row>
    <row r="106" spans="1:10" ht="14.25">
      <c r="A106" s="35" t="s">
        <v>36</v>
      </c>
    </row>
    <row r="107" spans="1:10">
      <c r="A107" s="33" t="s">
        <v>38</v>
      </c>
    </row>
    <row r="108" spans="1:10">
      <c r="A108" s="34" t="s">
        <v>39</v>
      </c>
    </row>
    <row r="110" spans="1:10">
      <c r="A110" s="34"/>
    </row>
    <row r="111" spans="1:10">
      <c r="A111" s="33"/>
    </row>
    <row r="112" spans="1:10">
      <c r="A112" s="34"/>
    </row>
  </sheetData>
  <printOptions horizontalCentered="1"/>
  <pageMargins left="0.25" right="0.25" top="0.75" bottom="0.25" header="0.5" footer="0.5"/>
  <pageSetup scale="34" orientation="landscape" horizontalDpi="4294967292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Ramotar</dc:creator>
  <cp:lastModifiedBy>Marissa Ramotar</cp:lastModifiedBy>
  <dcterms:created xsi:type="dcterms:W3CDTF">2025-08-12T16:54:37Z</dcterms:created>
  <dcterms:modified xsi:type="dcterms:W3CDTF">2025-08-12T20:49:08Z</dcterms:modified>
</cp:coreProperties>
</file>