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tats\DataJul2025\Domain3 - Environment Statistics\Tourism\"/>
    </mc:Choice>
  </mc:AlternateContent>
  <xr:revisionPtr revIDLastSave="0" documentId="8_{FF241D0E-C25E-4775-A24E-D639C515196C}" xr6:coauthVersionLast="47" xr6:coauthVersionMax="47" xr10:uidLastSave="{00000000-0000-0000-0000-000000000000}"/>
  <bookViews>
    <workbookView xWindow="-28920" yWindow="-120" windowWidth="29040" windowHeight="15720" xr2:uid="{00401BEA-6B2B-4B84-B8BD-5D2D0EB4140F}"/>
  </bookViews>
  <sheets>
    <sheet name="Belize" sheetId="1" r:id="rId1"/>
  </sheets>
  <definedNames>
    <definedName name="_xlnm.Print_Area" localSheetId="0">Belize!$A$2:$W$40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6" i="1" l="1"/>
  <c r="AB34" i="1"/>
  <c r="AB28" i="1" s="1"/>
  <c r="AB12" i="1"/>
  <c r="AA34" i="1"/>
  <c r="AA28" i="1"/>
  <c r="Y8" i="1"/>
  <c r="Z8" i="1"/>
  <c r="X32" i="1"/>
  <c r="X28" i="1"/>
  <c r="Y32" i="1"/>
  <c r="Y28" i="1" s="1"/>
  <c r="Z32" i="1"/>
  <c r="AA32" i="1"/>
  <c r="Z34" i="1"/>
  <c r="Z28" i="1"/>
  <c r="Y34" i="1"/>
  <c r="X34" i="1"/>
  <c r="X26" i="1"/>
  <c r="X8" i="1" s="1"/>
  <c r="X12" i="1"/>
  <c r="AA26" i="1"/>
  <c r="AA8" i="1" s="1"/>
  <c r="AA12" i="1"/>
  <c r="Z12" i="1"/>
  <c r="Y12" i="1"/>
  <c r="W8" i="1"/>
  <c r="W12" i="1"/>
  <c r="W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P8" i="1"/>
  <c r="Q8" i="1"/>
  <c r="U8" i="1"/>
  <c r="H12" i="1"/>
  <c r="M12" i="1"/>
  <c r="U12" i="1"/>
  <c r="E26" i="1"/>
  <c r="E12" i="1"/>
  <c r="F26" i="1"/>
  <c r="F12" i="1" s="1"/>
  <c r="G26" i="1"/>
  <c r="G12" i="1"/>
  <c r="H26" i="1"/>
  <c r="H8" i="1"/>
  <c r="I26" i="1"/>
  <c r="I12" i="1" s="1"/>
  <c r="J26" i="1"/>
  <c r="J12" i="1"/>
  <c r="K26" i="1"/>
  <c r="K12" i="1" s="1"/>
  <c r="K8" i="1"/>
  <c r="L26" i="1"/>
  <c r="L12" i="1" s="1"/>
  <c r="L8" i="1"/>
  <c r="M26" i="1"/>
  <c r="N26" i="1"/>
  <c r="N8" i="1"/>
  <c r="O26" i="1"/>
  <c r="O8" i="1"/>
  <c r="P26" i="1"/>
  <c r="P12" i="1" s="1"/>
  <c r="Q26" i="1"/>
  <c r="Q12" i="1" s="1"/>
  <c r="R26" i="1"/>
  <c r="R8" i="1"/>
  <c r="S26" i="1"/>
  <c r="S12" i="1" s="1"/>
  <c r="S8" i="1"/>
  <c r="T26" i="1"/>
  <c r="T8" i="1" s="1"/>
  <c r="U26" i="1"/>
  <c r="V26" i="1"/>
  <c r="V8" i="1"/>
  <c r="D26" i="1"/>
  <c r="D8" i="1"/>
  <c r="F28" i="1"/>
  <c r="E28" i="1"/>
  <c r="D28" i="1"/>
  <c r="C28" i="1"/>
  <c r="B28" i="1"/>
  <c r="G20" i="1"/>
  <c r="F20" i="1"/>
  <c r="E20" i="1"/>
  <c r="D20" i="1"/>
  <c r="C17" i="1"/>
  <c r="C12" i="1" s="1"/>
  <c r="B17" i="1"/>
  <c r="B12" i="1"/>
  <c r="M8" i="1"/>
  <c r="J8" i="1"/>
  <c r="I8" i="1"/>
  <c r="E8" i="1"/>
  <c r="C8" i="1"/>
  <c r="B8" i="1"/>
  <c r="AB8" i="1"/>
  <c r="G8" i="1"/>
  <c r="D12" i="1"/>
  <c r="O12" i="1"/>
  <c r="V12" i="1"/>
  <c r="R12" i="1"/>
  <c r="N12" i="1"/>
  <c r="F8" i="1" l="1"/>
  <c r="T12" i="1"/>
</calcChain>
</file>

<file path=xl/sharedStrings.xml><?xml version="1.0" encoding="utf-8"?>
<sst xmlns="http://schemas.openxmlformats.org/spreadsheetml/2006/main" count="46" uniqueCount="25">
  <si>
    <t>(No.of Persons)</t>
  </si>
  <si>
    <t>…</t>
  </si>
  <si>
    <t>TOTAL VISITOR ARRIVALS</t>
  </si>
  <si>
    <t xml:space="preserve"> TOTAL TOURIST ARRIVALS</t>
  </si>
  <si>
    <t xml:space="preserve">              United States</t>
  </si>
  <si>
    <t xml:space="preserve">              Canada</t>
  </si>
  <si>
    <t xml:space="preserve">              Europe</t>
  </si>
  <si>
    <t xml:space="preserve">                  United Kingdom</t>
  </si>
  <si>
    <t xml:space="preserve">                  Other Europe</t>
  </si>
  <si>
    <t>CARIBBEAN</t>
  </si>
  <si>
    <t>SOUTH AMERICA</t>
  </si>
  <si>
    <t xml:space="preserve">             REST OF THE WORLD</t>
  </si>
  <si>
    <t>MODE OF ARRIVAL (TOTAL)</t>
  </si>
  <si>
    <t xml:space="preserve">     STAY-OVER ARRIVALS BY AIR</t>
  </si>
  <si>
    <t xml:space="preserve">       </t>
  </si>
  <si>
    <t xml:space="preserve">        OVERLAND</t>
  </si>
  <si>
    <t xml:space="preserve">     STAY-OVER ARRIVALS BY SEA</t>
  </si>
  <si>
    <t xml:space="preserve">            EXCURSIONIST</t>
  </si>
  <si>
    <t xml:space="preserve">            CRUISESHIP VISITORS</t>
  </si>
  <si>
    <r>
      <t xml:space="preserve">SOURCES </t>
    </r>
    <r>
      <rPr>
        <i/>
        <sz val="10"/>
        <rFont val="Arial"/>
        <family val="2"/>
      </rPr>
      <t>:     Belize Tourism Board and Caribbean Tourism Organization</t>
    </r>
  </si>
  <si>
    <t>2024p</t>
  </si>
  <si>
    <t>NUMBER OF VISITOR ARRIVALS TO BELIZE :1990, 1995 and 2000 - 2024</t>
  </si>
  <si>
    <t>TOTAL TOURIST ARRIVALS BY ORGIN</t>
  </si>
  <si>
    <t>p-preliminary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</si>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</sst>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_(* #,##0.00_);_(* \(#,##0.00\);_(* &quot;-&quot;??_);_(@_)"/>
    <numFmt numFmtId="172" formatCode="_(* #,##0_);_(* \(#,##0\);_(* &quot;-&quot;??_);_(@_)"/>
  </numFmts>
  <fonts count="10" x14ac:knownFonts="1">
    <font>
      <sz val="12"/>
      <name val="Arial"/>
    </font>
    <font>
      <sz val="12"/>
      <name val="Arial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1"/>
      <color rgb="FF111212"/>
      <name val="Roboto Condensed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1" xfId="0" quotePrefix="1" applyFont="1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172" fontId="3" fillId="0" borderId="0" xfId="1" applyNumberFormat="1" applyFont="1" applyFill="1" applyBorder="1"/>
    <xf numFmtId="172" fontId="4" fillId="0" borderId="0" xfId="1" applyNumberFormat="1" applyFont="1" applyFill="1" applyBorder="1"/>
    <xf numFmtId="172" fontId="4" fillId="0" borderId="0" xfId="1" applyNumberFormat="1" applyFont="1" applyFill="1"/>
    <xf numFmtId="172" fontId="3" fillId="0" borderId="0" xfId="1" applyNumberFormat="1" applyFont="1" applyFill="1" applyBorder="1" applyAlignment="1">
      <alignment horizontal="right"/>
    </xf>
    <xf numFmtId="172" fontId="3" fillId="0" borderId="0" xfId="1" applyNumberFormat="1" applyFont="1" applyFill="1"/>
    <xf numFmtId="0" fontId="4" fillId="0" borderId="0" xfId="0" applyFont="1" applyBorder="1" applyAlignment="1">
      <alignment horizontal="left" indent="1"/>
    </xf>
    <xf numFmtId="172" fontId="4" fillId="0" borderId="0" xfId="1" applyNumberFormat="1" applyFont="1" applyFill="1" applyAlignment="1">
      <alignment horizontal="right"/>
    </xf>
    <xf numFmtId="172" fontId="4" fillId="0" borderId="0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 indent="1"/>
    </xf>
    <xf numFmtId="0" fontId="4" fillId="0" borderId="1" xfId="0" applyFont="1" applyBorder="1"/>
    <xf numFmtId="0" fontId="4" fillId="0" borderId="1" xfId="0" applyFont="1" applyFill="1" applyBorder="1"/>
    <xf numFmtId="0" fontId="4" fillId="0" borderId="0" xfId="0" applyFont="1" applyFill="1"/>
    <xf numFmtId="0" fontId="8" fillId="0" borderId="0" xfId="0" applyFont="1" applyBorder="1" applyAlignment="1">
      <alignment horizontal="left" indent="4"/>
    </xf>
    <xf numFmtId="0" fontId="7" fillId="0" borderId="0" xfId="0" applyFont="1" applyBorder="1"/>
    <xf numFmtId="0" fontId="7" fillId="0" borderId="0" xfId="0" applyFont="1" applyBorder="1" applyAlignment="1">
      <alignment horizontal="left" indent="4"/>
    </xf>
    <xf numFmtId="0" fontId="7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Alignment="1"/>
    <xf numFmtId="3" fontId="9" fillId="0" borderId="0" xfId="0" applyNumberFormat="1" applyFont="1"/>
    <xf numFmtId="0" fontId="9" fillId="0" borderId="0" xfId="0" applyFont="1"/>
    <xf numFmtId="172" fontId="4" fillId="0" borderId="0" xfId="0" applyNumberFormat="1" applyFont="1"/>
    <xf numFmtId="0" fontId="3" fillId="0" borderId="0" xfId="0" quotePrefix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quotePrefix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B222B-0589-4508-B9FE-E4920F688442}">
  <sheetPr transitionEvaluation="1"/>
  <dimension ref="A2:AC49"/>
  <sheetViews>
    <sheetView tabSelected="1" zoomScale="87" zoomScaleNormal="87" workbookViewId="0"/>
  </sheetViews>
  <sheetFormatPr defaultColWidth="8.90625" defaultRowHeight="13.8" x14ac:dyDescent="0.25"/>
  <cols>
    <col min="1" max="1" width="38.36328125" style="1" customWidth="1"/>
    <col min="2" max="28" width="9.36328125" style="2" customWidth="1"/>
    <col min="29" max="16384" width="8.90625" style="2"/>
  </cols>
  <sheetData>
    <row r="2" spans="1:28" s="4" customFormat="1" ht="17.399999999999999" x14ac:dyDescent="0.3">
      <c r="A2" s="34" t="s">
        <v>21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28" s="4" customFormat="1" x14ac:dyDescent="0.25">
      <c r="A3" s="5"/>
      <c r="B3" s="6"/>
      <c r="C3" s="6"/>
    </row>
    <row r="4" spans="1:28" s="9" customFormat="1" ht="14.4" thickBot="1" x14ac:dyDescent="0.3">
      <c r="A4" s="7"/>
      <c r="B4" s="4"/>
      <c r="C4" s="8"/>
      <c r="L4" s="41"/>
      <c r="M4" s="41"/>
      <c r="AA4" s="38" t="s">
        <v>0</v>
      </c>
      <c r="AB4" s="38"/>
    </row>
    <row r="5" spans="1:28" s="9" customFormat="1" x14ac:dyDescent="0.25">
      <c r="A5" s="10"/>
      <c r="B5" s="39"/>
      <c r="C5" s="39"/>
      <c r="D5" s="39"/>
      <c r="E5" s="39"/>
      <c r="F5" s="4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s="14" customFormat="1" x14ac:dyDescent="0.25">
      <c r="A6" s="12"/>
      <c r="B6" s="13">
        <v>1990</v>
      </c>
      <c r="C6" s="13">
        <v>1995</v>
      </c>
      <c r="D6" s="13">
        <v>2000</v>
      </c>
      <c r="E6" s="13">
        <v>2001</v>
      </c>
      <c r="F6" s="13">
        <v>2002</v>
      </c>
      <c r="G6" s="13">
        <v>2003</v>
      </c>
      <c r="H6" s="13">
        <v>2004</v>
      </c>
      <c r="I6" s="13">
        <v>2005</v>
      </c>
      <c r="J6" s="13">
        <v>2006</v>
      </c>
      <c r="K6" s="13">
        <v>2007</v>
      </c>
      <c r="L6" s="13">
        <v>2008</v>
      </c>
      <c r="M6" s="13">
        <v>2009</v>
      </c>
      <c r="N6" s="13">
        <v>2010</v>
      </c>
      <c r="O6" s="13">
        <v>2011</v>
      </c>
      <c r="P6" s="13">
        <v>2012</v>
      </c>
      <c r="Q6" s="13">
        <v>2013</v>
      </c>
      <c r="R6" s="13">
        <v>2014</v>
      </c>
      <c r="S6" s="13">
        <v>2015</v>
      </c>
      <c r="T6" s="13">
        <v>2016</v>
      </c>
      <c r="U6" s="13">
        <v>2017</v>
      </c>
      <c r="V6" s="13">
        <v>2018</v>
      </c>
      <c r="W6" s="13">
        <v>2019</v>
      </c>
      <c r="X6" s="13">
        <v>2020</v>
      </c>
      <c r="Y6" s="13">
        <v>2021</v>
      </c>
      <c r="Z6" s="13">
        <v>2022</v>
      </c>
      <c r="AA6" s="13">
        <v>2023</v>
      </c>
      <c r="AB6" s="13" t="s">
        <v>20</v>
      </c>
    </row>
    <row r="7" spans="1:28" s="14" customFormat="1" x14ac:dyDescent="0.25">
      <c r="A7" s="12"/>
      <c r="B7" s="15"/>
      <c r="C7" s="15"/>
      <c r="D7" s="15"/>
      <c r="E7" s="15"/>
      <c r="F7" s="15"/>
      <c r="G7" s="15"/>
    </row>
    <row r="8" spans="1:28" s="4" customFormat="1" x14ac:dyDescent="0.25">
      <c r="A8" s="16" t="s">
        <v>2</v>
      </c>
      <c r="B8" s="17">
        <f>B13+B15+B17+B26</f>
        <v>216395</v>
      </c>
      <c r="C8" s="17">
        <f>C13+C15+C17+C26</f>
        <v>328760</v>
      </c>
      <c r="D8" s="17">
        <f t="shared" ref="D8:Z8" si="0">D13+D15+D17+D26+D38</f>
        <v>250528</v>
      </c>
      <c r="E8" s="17">
        <f t="shared" si="0"/>
        <v>240523</v>
      </c>
      <c r="F8" s="17">
        <f t="shared" si="0"/>
        <v>515710</v>
      </c>
      <c r="G8" s="17">
        <f t="shared" si="0"/>
        <v>791931</v>
      </c>
      <c r="H8" s="17">
        <f t="shared" si="0"/>
        <v>1078116</v>
      </c>
      <c r="I8" s="17">
        <f t="shared" si="0"/>
        <v>1032881</v>
      </c>
      <c r="J8" s="17">
        <f t="shared" si="0"/>
        <v>898785</v>
      </c>
      <c r="K8" s="17">
        <f t="shared" si="0"/>
        <v>870716</v>
      </c>
      <c r="L8" s="17">
        <f t="shared" si="0"/>
        <v>838050.64734999998</v>
      </c>
      <c r="M8" s="17">
        <f t="shared" si="0"/>
        <v>932990.28350000002</v>
      </c>
      <c r="N8" s="17">
        <f t="shared" si="0"/>
        <v>1001844.8526999999</v>
      </c>
      <c r="O8" s="17">
        <f t="shared" si="0"/>
        <v>973830.20849999995</v>
      </c>
      <c r="P8" s="17">
        <f t="shared" si="0"/>
        <v>913049.48594999989</v>
      </c>
      <c r="Q8" s="17">
        <f t="shared" si="0"/>
        <v>966312.47899328987</v>
      </c>
      <c r="R8" s="17">
        <f t="shared" si="0"/>
        <v>1283930.1242500001</v>
      </c>
      <c r="S8" s="17">
        <f t="shared" si="0"/>
        <v>1291757.7382</v>
      </c>
      <c r="T8" s="17">
        <f t="shared" si="0"/>
        <v>1382962.18885</v>
      </c>
      <c r="U8" s="17">
        <f t="shared" si="0"/>
        <v>1431424.10045</v>
      </c>
      <c r="V8" s="17">
        <f t="shared" si="0"/>
        <v>1686790.108</v>
      </c>
      <c r="W8" s="17">
        <f t="shared" si="0"/>
        <v>1662385</v>
      </c>
      <c r="X8" s="17">
        <f t="shared" si="0"/>
        <v>484676</v>
      </c>
      <c r="Y8" s="17">
        <f t="shared" si="0"/>
        <v>425888</v>
      </c>
      <c r="Z8" s="17">
        <f t="shared" si="0"/>
        <v>979497</v>
      </c>
      <c r="AA8" s="17">
        <f>AA13+AA15+AA17+AA26+AA38</f>
        <v>1359229</v>
      </c>
      <c r="AB8" s="17">
        <f>AB13+AB15+AB17+AB26+AB38</f>
        <v>1432037</v>
      </c>
    </row>
    <row r="9" spans="1:28" s="9" customFormat="1" x14ac:dyDescent="0.25">
      <c r="A9" s="7"/>
      <c r="B9" s="18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 spans="1:28" s="4" customFormat="1" x14ac:dyDescent="0.25">
      <c r="A10" s="16" t="s">
        <v>3</v>
      </c>
      <c r="B10" s="20" t="s">
        <v>1</v>
      </c>
      <c r="C10" s="17">
        <v>130800</v>
      </c>
      <c r="D10" s="21">
        <v>195800</v>
      </c>
      <c r="E10" s="21">
        <v>196000</v>
      </c>
      <c r="F10" s="21">
        <v>199521</v>
      </c>
      <c r="G10" s="21">
        <v>220574</v>
      </c>
      <c r="H10" s="21">
        <v>230832</v>
      </c>
      <c r="I10" s="21">
        <v>236573</v>
      </c>
      <c r="J10" s="21">
        <v>247309</v>
      </c>
      <c r="K10" s="21">
        <v>251422</v>
      </c>
      <c r="L10" s="21">
        <v>245007.16735</v>
      </c>
      <c r="M10" s="21">
        <v>232248.77350000001</v>
      </c>
      <c r="N10" s="21">
        <v>241919.45269999994</v>
      </c>
      <c r="O10" s="21">
        <v>250262.90849999996</v>
      </c>
      <c r="P10" s="21">
        <v>277135.20594999997</v>
      </c>
      <c r="Q10" s="21">
        <v>294176.68334865163</v>
      </c>
      <c r="R10" s="21">
        <v>321220.08425000007</v>
      </c>
      <c r="S10" s="21">
        <v>341160.73819999996</v>
      </c>
      <c r="T10" s="21">
        <v>385583.33884999994</v>
      </c>
      <c r="U10" s="21">
        <v>427075.52045000007</v>
      </c>
      <c r="V10" s="21">
        <v>489261.10800000001</v>
      </c>
      <c r="W10" s="21">
        <v>503166</v>
      </c>
      <c r="X10" s="21">
        <v>144123</v>
      </c>
      <c r="Y10" s="21">
        <v>218991</v>
      </c>
      <c r="Z10" s="21">
        <v>372614</v>
      </c>
      <c r="AA10" s="21">
        <v>464722</v>
      </c>
      <c r="AB10" s="21">
        <v>547370</v>
      </c>
    </row>
    <row r="11" spans="1:28" s="4" customFormat="1" x14ac:dyDescent="0.25">
      <c r="A11" s="16"/>
      <c r="B11" s="20"/>
      <c r="C11" s="17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</row>
    <row r="12" spans="1:28" s="4" customFormat="1" x14ac:dyDescent="0.25">
      <c r="A12" s="16" t="s">
        <v>22</v>
      </c>
      <c r="B12" s="17">
        <f>B13+B15+B17+B26</f>
        <v>216395</v>
      </c>
      <c r="C12" s="17">
        <f>C13+C15+C17+C26</f>
        <v>328760</v>
      </c>
      <c r="D12" s="17">
        <f>D13+D15+D17+D26+D22+D24</f>
        <v>195800</v>
      </c>
      <c r="E12" s="17">
        <f>E13+E15+E17+E26+E22+E24</f>
        <v>196000</v>
      </c>
      <c r="F12" s="21">
        <f>SUM(F13:F17,F22,F24,F26)</f>
        <v>199521</v>
      </c>
      <c r="G12" s="21">
        <f t="shared" ref="G12:L12" si="1">SUM(G13:G17,G22,G24,G26)</f>
        <v>220574</v>
      </c>
      <c r="H12" s="21">
        <f t="shared" si="1"/>
        <v>230832</v>
      </c>
      <c r="I12" s="21">
        <f t="shared" si="1"/>
        <v>236573</v>
      </c>
      <c r="J12" s="21">
        <f t="shared" si="1"/>
        <v>247309</v>
      </c>
      <c r="K12" s="21">
        <f t="shared" si="1"/>
        <v>251422</v>
      </c>
      <c r="L12" s="21">
        <f t="shared" si="1"/>
        <v>245007.16735000003</v>
      </c>
      <c r="M12" s="21">
        <f t="shared" ref="M12:Z12" si="2">SUM(M13:M17,M22,M24,M26)</f>
        <v>232248.77350000001</v>
      </c>
      <c r="N12" s="21">
        <f t="shared" si="2"/>
        <v>241919.45269999994</v>
      </c>
      <c r="O12" s="21">
        <f t="shared" si="2"/>
        <v>250262.90849999993</v>
      </c>
      <c r="P12" s="21">
        <f t="shared" si="2"/>
        <v>277135.20594999997</v>
      </c>
      <c r="Q12" s="21">
        <f t="shared" si="2"/>
        <v>294176.68334865163</v>
      </c>
      <c r="R12" s="21">
        <f t="shared" si="2"/>
        <v>321220.08425000013</v>
      </c>
      <c r="S12" s="21">
        <f t="shared" si="2"/>
        <v>341160.73819999996</v>
      </c>
      <c r="T12" s="21">
        <f t="shared" si="2"/>
        <v>385583.33884999988</v>
      </c>
      <c r="U12" s="21">
        <f t="shared" si="2"/>
        <v>427075.52045000007</v>
      </c>
      <c r="V12" s="21">
        <f t="shared" si="2"/>
        <v>489261.10800000001</v>
      </c>
      <c r="W12" s="21">
        <f t="shared" si="2"/>
        <v>503166</v>
      </c>
      <c r="X12" s="21">
        <f t="shared" si="2"/>
        <v>144123</v>
      </c>
      <c r="Y12" s="21">
        <f t="shared" si="2"/>
        <v>218991</v>
      </c>
      <c r="Z12" s="21">
        <f t="shared" si="2"/>
        <v>372614</v>
      </c>
      <c r="AA12" s="21">
        <f>SUM(AA13:AA17,AA22,AA24,AA26)</f>
        <v>464722</v>
      </c>
      <c r="AB12" s="21">
        <f>SUM(AB13:AB17,AB22,AB24,AB26)</f>
        <v>547370</v>
      </c>
    </row>
    <row r="13" spans="1:28" s="9" customFormat="1" ht="14.4" x14ac:dyDescent="0.3">
      <c r="A13" s="22" t="s">
        <v>4</v>
      </c>
      <c r="B13" s="18">
        <v>82272</v>
      </c>
      <c r="C13" s="18">
        <v>102316</v>
      </c>
      <c r="D13" s="18">
        <v>104700</v>
      </c>
      <c r="E13" s="18">
        <v>106300</v>
      </c>
      <c r="F13" s="18">
        <v>104603</v>
      </c>
      <c r="G13" s="18">
        <v>127300</v>
      </c>
      <c r="H13" s="19">
        <v>137367</v>
      </c>
      <c r="I13" s="19">
        <v>145977</v>
      </c>
      <c r="J13" s="19">
        <v>151510</v>
      </c>
      <c r="K13" s="19">
        <v>152569</v>
      </c>
      <c r="L13" s="19">
        <v>148623.74814999997</v>
      </c>
      <c r="M13" s="19">
        <v>139561.15489999999</v>
      </c>
      <c r="N13" s="19">
        <v>145871.78809999995</v>
      </c>
      <c r="O13" s="19">
        <v>156292.52430000002</v>
      </c>
      <c r="P13" s="19">
        <v>176641.52755</v>
      </c>
      <c r="Q13" s="19">
        <v>183512.8531929391</v>
      </c>
      <c r="R13" s="19">
        <v>199320.38564999998</v>
      </c>
      <c r="S13" s="19">
        <v>215220.59319999994</v>
      </c>
      <c r="T13" s="19">
        <v>254543.70104999997</v>
      </c>
      <c r="U13" s="19">
        <v>276565.75545000006</v>
      </c>
      <c r="V13" s="19">
        <v>320221</v>
      </c>
      <c r="W13" s="19">
        <v>326288</v>
      </c>
      <c r="X13" s="35">
        <v>91195</v>
      </c>
      <c r="Y13" s="35">
        <v>182753</v>
      </c>
      <c r="Z13" s="35">
        <v>272811</v>
      </c>
      <c r="AA13" s="35">
        <v>317333</v>
      </c>
      <c r="AB13" s="19">
        <v>375386</v>
      </c>
    </row>
    <row r="14" spans="1:28" s="9" customFormat="1" x14ac:dyDescent="0.25">
      <c r="A14" s="22"/>
      <c r="B14" s="18"/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s="9" customFormat="1" ht="14.4" x14ac:dyDescent="0.3">
      <c r="A15" s="22" t="s">
        <v>5</v>
      </c>
      <c r="B15" s="18">
        <v>7595</v>
      </c>
      <c r="C15" s="18">
        <v>13214</v>
      </c>
      <c r="D15" s="18">
        <v>9200</v>
      </c>
      <c r="E15" s="18">
        <v>9500</v>
      </c>
      <c r="F15" s="18">
        <v>9185</v>
      </c>
      <c r="G15" s="18">
        <v>9831</v>
      </c>
      <c r="H15" s="19">
        <v>11925</v>
      </c>
      <c r="I15" s="19">
        <v>13580</v>
      </c>
      <c r="J15" s="19">
        <v>15553</v>
      </c>
      <c r="K15" s="19">
        <v>16655</v>
      </c>
      <c r="L15" s="19">
        <v>17694.650000000001</v>
      </c>
      <c r="M15" s="19">
        <v>17211.12</v>
      </c>
      <c r="N15" s="19">
        <v>18246.349999999999</v>
      </c>
      <c r="O15" s="19">
        <v>20093.46</v>
      </c>
      <c r="P15" s="19">
        <v>24222.950000000004</v>
      </c>
      <c r="Q15" s="19">
        <v>26713.331952431541</v>
      </c>
      <c r="R15" s="19">
        <v>26396.880000000008</v>
      </c>
      <c r="S15" s="19">
        <v>24025.570000000003</v>
      </c>
      <c r="T15" s="19">
        <v>21866.579999999998</v>
      </c>
      <c r="U15" s="19">
        <v>26084.36</v>
      </c>
      <c r="V15" s="19">
        <v>35190</v>
      </c>
      <c r="W15" s="19">
        <v>35527</v>
      </c>
      <c r="X15" s="35">
        <v>14500</v>
      </c>
      <c r="Y15" s="35">
        <v>5161</v>
      </c>
      <c r="Z15" s="35">
        <v>16259</v>
      </c>
      <c r="AA15" s="35">
        <v>28052</v>
      </c>
      <c r="AB15" s="19">
        <v>33154</v>
      </c>
    </row>
    <row r="16" spans="1:28" s="9" customFormat="1" x14ac:dyDescent="0.25">
      <c r="A16" s="22"/>
      <c r="B16" s="18"/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1:29" s="9" customFormat="1" ht="14.4" x14ac:dyDescent="0.3">
      <c r="A17" s="22" t="s">
        <v>6</v>
      </c>
      <c r="B17" s="18">
        <f>SUM(B19:B20)</f>
        <v>21865</v>
      </c>
      <c r="C17" s="18">
        <f>SUM(C19:C20)</f>
        <v>40777</v>
      </c>
      <c r="D17" s="18">
        <v>27700</v>
      </c>
      <c r="E17" s="18">
        <v>29700</v>
      </c>
      <c r="F17" s="18">
        <v>29115</v>
      </c>
      <c r="G17" s="18">
        <v>33500</v>
      </c>
      <c r="H17" s="19">
        <v>32767</v>
      </c>
      <c r="I17" s="19">
        <v>33466</v>
      </c>
      <c r="J17" s="19">
        <v>34373</v>
      </c>
      <c r="K17" s="19">
        <v>34175</v>
      </c>
      <c r="L17" s="19">
        <v>34269.057200000003</v>
      </c>
      <c r="M17" s="19">
        <v>29603.168599999997</v>
      </c>
      <c r="N17" s="19">
        <v>30025.4496</v>
      </c>
      <c r="O17" s="19">
        <v>30142.108199999995</v>
      </c>
      <c r="P17" s="19">
        <v>29361.979399999993</v>
      </c>
      <c r="Q17" s="19">
        <v>32191.491177237302</v>
      </c>
      <c r="R17" s="19">
        <v>38905.309599999993</v>
      </c>
      <c r="S17" s="19">
        <v>40945</v>
      </c>
      <c r="T17" s="19">
        <v>42634.9018</v>
      </c>
      <c r="U17" s="19">
        <v>50122</v>
      </c>
      <c r="V17" s="19">
        <v>59319</v>
      </c>
      <c r="W17" s="19">
        <v>59461</v>
      </c>
      <c r="X17" s="35">
        <v>16179</v>
      </c>
      <c r="Y17" s="35">
        <v>7744</v>
      </c>
      <c r="Z17" s="35">
        <v>37786</v>
      </c>
      <c r="AA17" s="35">
        <v>53185</v>
      </c>
      <c r="AB17" s="19">
        <v>54269</v>
      </c>
    </row>
    <row r="18" spans="1:29" s="9" customFormat="1" x14ac:dyDescent="0.25">
      <c r="A18" s="22"/>
      <c r="B18" s="18"/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</row>
    <row r="19" spans="1:29" s="9" customFormat="1" x14ac:dyDescent="0.25">
      <c r="A19" s="22" t="s">
        <v>7</v>
      </c>
      <c r="B19" s="18">
        <v>10226</v>
      </c>
      <c r="C19" s="18">
        <v>10598</v>
      </c>
      <c r="D19" s="18">
        <v>8007</v>
      </c>
      <c r="E19" s="18">
        <v>9313</v>
      </c>
      <c r="F19" s="23">
        <v>9444</v>
      </c>
      <c r="G19" s="23">
        <v>9318</v>
      </c>
      <c r="H19" s="24" t="s">
        <v>1</v>
      </c>
      <c r="I19" s="24" t="s">
        <v>1</v>
      </c>
      <c r="J19" s="24" t="s">
        <v>1</v>
      </c>
      <c r="K19" s="24" t="s">
        <v>1</v>
      </c>
      <c r="L19" s="24" t="s">
        <v>1</v>
      </c>
      <c r="M19" s="24" t="s">
        <v>1</v>
      </c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9" s="9" customFormat="1" x14ac:dyDescent="0.25">
      <c r="A20" s="22" t="s">
        <v>8</v>
      </c>
      <c r="B20" s="18">
        <v>11639</v>
      </c>
      <c r="C20" s="18">
        <v>30179</v>
      </c>
      <c r="D20" s="19">
        <f>D17-D19</f>
        <v>19693</v>
      </c>
      <c r="E20" s="19">
        <f>E17-E19</f>
        <v>20387</v>
      </c>
      <c r="F20" s="19">
        <f>F17-F19</f>
        <v>19671</v>
      </c>
      <c r="G20" s="19">
        <f>G17-G19</f>
        <v>24182</v>
      </c>
      <c r="H20" s="24" t="s">
        <v>1</v>
      </c>
      <c r="I20" s="24" t="s">
        <v>1</v>
      </c>
      <c r="J20" s="24" t="s">
        <v>1</v>
      </c>
      <c r="K20" s="24" t="s">
        <v>1</v>
      </c>
      <c r="L20" s="24" t="s">
        <v>1</v>
      </c>
      <c r="M20" s="24" t="s">
        <v>1</v>
      </c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9" s="9" customFormat="1" x14ac:dyDescent="0.25">
      <c r="A21" s="22"/>
      <c r="B21" s="18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AB21" s="28"/>
    </row>
    <row r="22" spans="1:29" s="9" customFormat="1" ht="14.4" x14ac:dyDescent="0.3">
      <c r="A22" s="22" t="s">
        <v>9</v>
      </c>
      <c r="B22" s="24" t="s">
        <v>1</v>
      </c>
      <c r="C22" s="24" t="s">
        <v>1</v>
      </c>
      <c r="D22" s="19">
        <v>1700</v>
      </c>
      <c r="E22" s="19">
        <v>1800</v>
      </c>
      <c r="F22" s="19">
        <v>1941</v>
      </c>
      <c r="G22" s="19">
        <v>2055</v>
      </c>
      <c r="H22" s="24">
        <v>2211</v>
      </c>
      <c r="I22" s="24">
        <v>2086</v>
      </c>
      <c r="J22" s="24">
        <v>2319</v>
      </c>
      <c r="K22" s="24">
        <v>2595</v>
      </c>
      <c r="L22" s="24">
        <v>2307.3200000000002</v>
      </c>
      <c r="M22" s="24">
        <v>2388.13</v>
      </c>
      <c r="N22" s="24">
        <v>2505.4300000000003</v>
      </c>
      <c r="O22" s="24">
        <v>2049.4300000000003</v>
      </c>
      <c r="P22" s="24">
        <v>2287.6</v>
      </c>
      <c r="Q22" s="24">
        <v>2179.4871912554181</v>
      </c>
      <c r="R22" s="24">
        <v>2268.9399999999996</v>
      </c>
      <c r="S22" s="24">
        <v>2639.2</v>
      </c>
      <c r="T22" s="24">
        <v>2820.3599999999997</v>
      </c>
      <c r="U22" s="24">
        <v>2959</v>
      </c>
      <c r="V22" s="24">
        <v>3173</v>
      </c>
      <c r="W22" s="19">
        <v>3565</v>
      </c>
      <c r="X22" s="36">
        <v>652</v>
      </c>
      <c r="Y22" s="35">
        <v>1074</v>
      </c>
      <c r="Z22" s="35">
        <v>3544</v>
      </c>
      <c r="AA22" s="35">
        <v>4165</v>
      </c>
      <c r="AB22" s="19">
        <v>3840</v>
      </c>
    </row>
    <row r="23" spans="1:29" s="9" customFormat="1" x14ac:dyDescent="0.25">
      <c r="A23" s="22"/>
      <c r="B23" s="24"/>
      <c r="C23" s="24"/>
      <c r="D23" s="19"/>
      <c r="E23" s="19"/>
      <c r="F23" s="19"/>
      <c r="G23" s="19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9" s="9" customFormat="1" x14ac:dyDescent="0.25">
      <c r="A24" s="22" t="s">
        <v>10</v>
      </c>
      <c r="B24" s="24" t="s">
        <v>1</v>
      </c>
      <c r="C24" s="24" t="s">
        <v>1</v>
      </c>
      <c r="D24" s="19">
        <v>1703</v>
      </c>
      <c r="E24" s="19">
        <v>1793</v>
      </c>
      <c r="F24" s="19">
        <v>1560</v>
      </c>
      <c r="G24" s="19">
        <v>1784</v>
      </c>
      <c r="H24" s="24">
        <v>1941</v>
      </c>
      <c r="I24" s="24">
        <v>1937</v>
      </c>
      <c r="J24" s="24">
        <v>2136</v>
      </c>
      <c r="K24" s="24">
        <v>2239</v>
      </c>
      <c r="L24" s="24">
        <v>2019.2000000000003</v>
      </c>
      <c r="M24" s="24">
        <v>2089.36</v>
      </c>
      <c r="N24" s="24">
        <v>2197.1699999999996</v>
      </c>
      <c r="O24" s="24">
        <v>2261.2699999999995</v>
      </c>
      <c r="P24" s="24">
        <v>2532.12</v>
      </c>
      <c r="Q24" s="24">
        <v>3034.7171641063346</v>
      </c>
      <c r="R24" s="24">
        <v>3152.0199999999995</v>
      </c>
      <c r="S24" s="24">
        <v>4738.8</v>
      </c>
      <c r="T24" s="24">
        <v>5194.7899999999991</v>
      </c>
      <c r="U24" s="24">
        <v>6923.42</v>
      </c>
      <c r="V24" s="24">
        <v>7435</v>
      </c>
      <c r="W24" s="24">
        <v>7774</v>
      </c>
      <c r="X24" s="9">
        <v>1894</v>
      </c>
      <c r="Y24" s="9">
        <v>2235</v>
      </c>
      <c r="Z24" s="9">
        <v>4594</v>
      </c>
      <c r="AA24" s="9">
        <v>5305</v>
      </c>
      <c r="AB24" s="19">
        <v>5898</v>
      </c>
      <c r="AC24" s="37"/>
    </row>
    <row r="25" spans="1:29" s="9" customFormat="1" x14ac:dyDescent="0.25">
      <c r="A25" s="22"/>
      <c r="B25" s="18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24"/>
      <c r="X25" s="24"/>
      <c r="Y25" s="24"/>
      <c r="Z25" s="24"/>
      <c r="AA25" s="24"/>
      <c r="AB25" s="24"/>
    </row>
    <row r="26" spans="1:29" s="9" customFormat="1" x14ac:dyDescent="0.25">
      <c r="A26" s="22" t="s">
        <v>11</v>
      </c>
      <c r="B26" s="18">
        <v>104663</v>
      </c>
      <c r="C26" s="18">
        <v>172453</v>
      </c>
      <c r="D26" s="18">
        <f>D10-D13-D15-D17-D22-D24</f>
        <v>50797</v>
      </c>
      <c r="E26" s="18">
        <f t="shared" ref="E26:V26" si="3">E10-E13-E15-E17-E22-E24</f>
        <v>46907</v>
      </c>
      <c r="F26" s="18">
        <f t="shared" si="3"/>
        <v>53117</v>
      </c>
      <c r="G26" s="18">
        <f t="shared" si="3"/>
        <v>46104</v>
      </c>
      <c r="H26" s="18">
        <f t="shared" si="3"/>
        <v>44621</v>
      </c>
      <c r="I26" s="18">
        <f t="shared" si="3"/>
        <v>39527</v>
      </c>
      <c r="J26" s="18">
        <f t="shared" si="3"/>
        <v>41418</v>
      </c>
      <c r="K26" s="18">
        <f t="shared" si="3"/>
        <v>43189</v>
      </c>
      <c r="L26" s="18">
        <f t="shared" si="3"/>
        <v>40093.192000000039</v>
      </c>
      <c r="M26" s="18">
        <f t="shared" si="3"/>
        <v>41395.840000000026</v>
      </c>
      <c r="N26" s="18">
        <f t="shared" si="3"/>
        <v>43073.264999999985</v>
      </c>
      <c r="O26" s="18">
        <f t="shared" si="3"/>
        <v>39424.115999999958</v>
      </c>
      <c r="P26" s="18">
        <f t="shared" si="3"/>
        <v>42089.028999999966</v>
      </c>
      <c r="Q26" s="18">
        <f t="shared" si="3"/>
        <v>46544.802670681929</v>
      </c>
      <c r="R26" s="18">
        <f t="shared" si="3"/>
        <v>51176.549000000094</v>
      </c>
      <c r="S26" s="18">
        <f t="shared" si="3"/>
        <v>53591.575000000012</v>
      </c>
      <c r="T26" s="18">
        <f t="shared" si="3"/>
        <v>58523.005999999958</v>
      </c>
      <c r="U26" s="18">
        <f t="shared" si="3"/>
        <v>64420.985000000015</v>
      </c>
      <c r="V26" s="18">
        <f t="shared" si="3"/>
        <v>63923.108000000007</v>
      </c>
      <c r="W26" s="19">
        <v>70551</v>
      </c>
      <c r="X26" s="19">
        <f>10962+2738+1496+1253+2577+458+219</f>
        <v>19703</v>
      </c>
      <c r="Y26" s="19">
        <v>20024</v>
      </c>
      <c r="Z26" s="19">
        <v>37620</v>
      </c>
      <c r="AA26" s="19">
        <f>27215+11373+6203+3687+4345+3089+770</f>
        <v>56682</v>
      </c>
      <c r="AB26" s="19">
        <f>61346+13477</f>
        <v>74823</v>
      </c>
    </row>
    <row r="27" spans="1:29" s="9" customFormat="1" x14ac:dyDescent="0.25">
      <c r="A27" s="22"/>
      <c r="B27" s="18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9" s="4" customFormat="1" x14ac:dyDescent="0.25">
      <c r="A28" s="25" t="s">
        <v>12</v>
      </c>
      <c r="B28" s="17">
        <f>+B30+B32+B34+B38</f>
        <v>216395</v>
      </c>
      <c r="C28" s="17">
        <f>+C30+C32+C34+C38</f>
        <v>328760</v>
      </c>
      <c r="D28" s="21">
        <f>+D30+D32+D34+D38</f>
        <v>373995</v>
      </c>
      <c r="E28" s="21">
        <f>+E30+E32+E34+E38</f>
        <v>384522</v>
      </c>
      <c r="F28" s="21">
        <f>+F30+F32+F34+F38</f>
        <v>519211</v>
      </c>
      <c r="G28" s="21">
        <f t="shared" ref="G28:AB28" si="4">+G30+G32+G34+G38</f>
        <v>795770</v>
      </c>
      <c r="H28" s="21">
        <f t="shared" si="4"/>
        <v>1082268</v>
      </c>
      <c r="I28" s="21">
        <f t="shared" si="4"/>
        <v>1036904</v>
      </c>
      <c r="J28" s="21">
        <f t="shared" si="4"/>
        <v>903240</v>
      </c>
      <c r="K28" s="21">
        <f t="shared" si="4"/>
        <v>875549.70199999993</v>
      </c>
      <c r="L28" s="21">
        <f t="shared" si="4"/>
        <v>842377.16735</v>
      </c>
      <c r="M28" s="21">
        <f t="shared" si="4"/>
        <v>937467.77350000001</v>
      </c>
      <c r="N28" s="21">
        <f t="shared" si="4"/>
        <v>1006547.4527</v>
      </c>
      <c r="O28" s="21">
        <f t="shared" si="4"/>
        <v>978140.90850000002</v>
      </c>
      <c r="P28" s="21">
        <f t="shared" si="4"/>
        <v>917869.20594999997</v>
      </c>
      <c r="Q28" s="21">
        <f t="shared" si="4"/>
        <v>971526.68334865174</v>
      </c>
      <c r="R28" s="21">
        <f t="shared" si="4"/>
        <v>1289351.0842499998</v>
      </c>
      <c r="S28" s="21">
        <f t="shared" si="4"/>
        <v>1299136.1979999999</v>
      </c>
      <c r="T28" s="21">
        <f t="shared" si="4"/>
        <v>1390977.3388499999</v>
      </c>
      <c r="U28" s="21">
        <f t="shared" si="4"/>
        <v>1441306.88145</v>
      </c>
      <c r="V28" s="21">
        <f t="shared" si="4"/>
        <v>1697398.108</v>
      </c>
      <c r="W28" s="21">
        <f t="shared" si="4"/>
        <v>1673724</v>
      </c>
      <c r="X28" s="21">
        <f t="shared" si="4"/>
        <v>487222</v>
      </c>
      <c r="Y28" s="21">
        <f>+Y30+Y32+Y34+Y38</f>
        <v>429197</v>
      </c>
      <c r="Z28" s="21">
        <f t="shared" si="4"/>
        <v>987635</v>
      </c>
      <c r="AA28" s="21">
        <f t="shared" si="4"/>
        <v>1368699</v>
      </c>
      <c r="AB28" s="21">
        <f t="shared" si="4"/>
        <v>1441775</v>
      </c>
    </row>
    <row r="29" spans="1:29" s="9" customFormat="1" x14ac:dyDescent="0.25">
      <c r="A29" s="22"/>
      <c r="B29" s="18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9" s="9" customFormat="1" x14ac:dyDescent="0.25">
      <c r="A30" s="7" t="s">
        <v>13</v>
      </c>
      <c r="B30" s="18">
        <v>110248</v>
      </c>
      <c r="C30" s="18">
        <v>94130</v>
      </c>
      <c r="D30" s="18">
        <v>129101</v>
      </c>
      <c r="E30" s="18">
        <v>130840</v>
      </c>
      <c r="F30" s="24">
        <v>129675</v>
      </c>
      <c r="G30" s="24">
        <v>151978</v>
      </c>
      <c r="H30" s="24">
        <v>162674</v>
      </c>
      <c r="I30" s="24">
        <v>174636</v>
      </c>
      <c r="J30" s="24">
        <v>178552</v>
      </c>
      <c r="K30" s="24">
        <v>182903.92799999996</v>
      </c>
      <c r="L30" s="24">
        <v>178359.72700000001</v>
      </c>
      <c r="M30" s="24">
        <v>168047.18</v>
      </c>
      <c r="N30" s="24">
        <v>172402.32099999997</v>
      </c>
      <c r="O30" s="24">
        <v>181996.315</v>
      </c>
      <c r="P30" s="24">
        <v>211781.08099999998</v>
      </c>
      <c r="Q30" s="24">
        <v>223509.68400000004</v>
      </c>
      <c r="R30" s="24">
        <v>239255.30299999999</v>
      </c>
      <c r="S30" s="24">
        <v>255923</v>
      </c>
      <c r="T30" s="24">
        <v>298156.74800000002</v>
      </c>
      <c r="U30" s="24">
        <v>322167.10799999995</v>
      </c>
      <c r="V30" s="24">
        <v>369500</v>
      </c>
      <c r="W30" s="24">
        <v>384387</v>
      </c>
      <c r="X30" s="24">
        <v>110355</v>
      </c>
      <c r="Y30" s="24">
        <v>201609</v>
      </c>
      <c r="Z30" s="24">
        <v>300280</v>
      </c>
      <c r="AA30" s="24">
        <v>356154</v>
      </c>
      <c r="AB30" s="24">
        <v>426436</v>
      </c>
    </row>
    <row r="31" spans="1:29" s="9" customFormat="1" x14ac:dyDescent="0.25">
      <c r="A31" s="22" t="s">
        <v>14</v>
      </c>
      <c r="B31" s="18"/>
      <c r="C31" s="18"/>
      <c r="D31" s="19"/>
      <c r="E31" s="19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9" s="9" customFormat="1" x14ac:dyDescent="0.25">
      <c r="A32" s="22" t="s">
        <v>15</v>
      </c>
      <c r="B32" s="18">
        <v>88053</v>
      </c>
      <c r="C32" s="18">
        <v>224785</v>
      </c>
      <c r="D32" s="19">
        <v>177426</v>
      </c>
      <c r="E32" s="19">
        <v>196639</v>
      </c>
      <c r="F32" s="24">
        <v>61645</v>
      </c>
      <c r="G32" s="24">
        <v>60154</v>
      </c>
      <c r="H32" s="24">
        <v>60019</v>
      </c>
      <c r="I32" s="24">
        <v>54096</v>
      </c>
      <c r="J32" s="24">
        <v>60207</v>
      </c>
      <c r="K32" s="24">
        <v>58815.77399999999</v>
      </c>
      <c r="L32" s="24">
        <v>57106.440350000004</v>
      </c>
      <c r="M32" s="24">
        <v>54166.593499999988</v>
      </c>
      <c r="N32" s="24">
        <v>59585.131699999998</v>
      </c>
      <c r="O32" s="24">
        <v>56506.593499999995</v>
      </c>
      <c r="P32" s="24">
        <v>54858.124949999998</v>
      </c>
      <c r="Q32" s="24">
        <v>60121.99934865172</v>
      </c>
      <c r="R32" s="24">
        <v>71437.78125</v>
      </c>
      <c r="S32" s="24">
        <v>75625.198000000004</v>
      </c>
      <c r="T32" s="24">
        <v>78396.590850000008</v>
      </c>
      <c r="U32" s="24">
        <v>95192.773450000008</v>
      </c>
      <c r="V32" s="24">
        <v>110354.10799999999</v>
      </c>
      <c r="W32" s="24">
        <v>107694</v>
      </c>
      <c r="X32" s="24">
        <f>9908+19933</f>
        <v>29841</v>
      </c>
      <c r="Y32" s="24">
        <f>10779+3940</f>
        <v>14719</v>
      </c>
      <c r="Z32" s="24">
        <f>40329+23391</f>
        <v>63720</v>
      </c>
      <c r="AA32" s="24">
        <f>66965+27431</f>
        <v>94396</v>
      </c>
      <c r="AB32" s="24">
        <v>105228</v>
      </c>
    </row>
    <row r="33" spans="1:28" s="9" customFormat="1" x14ac:dyDescent="0.25">
      <c r="A33" s="22"/>
      <c r="B33" s="18"/>
      <c r="C33" s="18"/>
      <c r="D33" s="19"/>
      <c r="E33" s="19"/>
      <c r="F33" s="24" t="s">
        <v>1</v>
      </c>
      <c r="G33" s="24" t="s">
        <v>1</v>
      </c>
      <c r="H33" s="24" t="s">
        <v>1</v>
      </c>
      <c r="I33" s="24" t="s">
        <v>1</v>
      </c>
      <c r="J33" s="24" t="s">
        <v>1</v>
      </c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s="9" customFormat="1" x14ac:dyDescent="0.25">
      <c r="A34" s="7" t="s">
        <v>16</v>
      </c>
      <c r="B34" s="18">
        <v>13276</v>
      </c>
      <c r="C34" s="18">
        <v>1892</v>
      </c>
      <c r="D34" s="18">
        <v>9337</v>
      </c>
      <c r="E34" s="18">
        <v>8927</v>
      </c>
      <c r="F34" s="24">
        <v>8201</v>
      </c>
      <c r="G34" s="24">
        <v>8442</v>
      </c>
      <c r="H34" s="24">
        <v>8139</v>
      </c>
      <c r="I34" s="24">
        <v>7841</v>
      </c>
      <c r="J34" s="24">
        <v>8550</v>
      </c>
      <c r="K34" s="24">
        <v>9702</v>
      </c>
      <c r="L34" s="24">
        <v>9541</v>
      </c>
      <c r="M34" s="24">
        <v>10035</v>
      </c>
      <c r="N34" s="24">
        <v>9932</v>
      </c>
      <c r="O34" s="24">
        <v>11760</v>
      </c>
      <c r="P34" s="24">
        <v>10496</v>
      </c>
      <c r="Q34" s="24">
        <v>10545</v>
      </c>
      <c r="R34" s="24">
        <v>10527</v>
      </c>
      <c r="S34" s="24">
        <v>9613</v>
      </c>
      <c r="T34" s="24">
        <v>9030</v>
      </c>
      <c r="U34" s="24">
        <v>9716</v>
      </c>
      <c r="V34" s="24">
        <v>9407</v>
      </c>
      <c r="W34" s="24">
        <v>11085</v>
      </c>
      <c r="X34" s="24">
        <f>1510+2417</f>
        <v>3927</v>
      </c>
      <c r="Y34" s="24">
        <f>297+2366</f>
        <v>2663</v>
      </c>
      <c r="Z34" s="24">
        <f>2299+2396+3919</f>
        <v>8614</v>
      </c>
      <c r="AA34" s="24">
        <f>3062+2609+8501</f>
        <v>14172</v>
      </c>
      <c r="AB34" s="24">
        <f>2314+10511+2881</f>
        <v>15706</v>
      </c>
    </row>
    <row r="35" spans="1:28" s="9" customFormat="1" x14ac:dyDescent="0.25">
      <c r="A35" s="7"/>
      <c r="B35" s="18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 s="9" customFormat="1" hidden="1" x14ac:dyDescent="0.25">
      <c r="A36" s="7" t="s">
        <v>17</v>
      </c>
      <c r="B36" s="18"/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s="9" customFormat="1" hidden="1" x14ac:dyDescent="0.25">
      <c r="A37" s="7"/>
      <c r="B37" s="18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1:28" s="9" customFormat="1" x14ac:dyDescent="0.25">
      <c r="A38" s="7" t="s">
        <v>18</v>
      </c>
      <c r="B38" s="18">
        <v>4818</v>
      </c>
      <c r="C38" s="18">
        <v>7953</v>
      </c>
      <c r="D38" s="18">
        <v>58131</v>
      </c>
      <c r="E38" s="18">
        <v>48116</v>
      </c>
      <c r="F38" s="18">
        <v>319690</v>
      </c>
      <c r="G38" s="18">
        <v>575196</v>
      </c>
      <c r="H38" s="18">
        <v>851436</v>
      </c>
      <c r="I38" s="18">
        <v>800331</v>
      </c>
      <c r="J38" s="18">
        <v>655931</v>
      </c>
      <c r="K38" s="18">
        <v>624128</v>
      </c>
      <c r="L38" s="18">
        <v>597370</v>
      </c>
      <c r="M38" s="18">
        <v>705219</v>
      </c>
      <c r="N38" s="18">
        <v>764628</v>
      </c>
      <c r="O38" s="18">
        <v>727878</v>
      </c>
      <c r="P38" s="18">
        <v>640734</v>
      </c>
      <c r="Q38" s="18">
        <v>677350</v>
      </c>
      <c r="R38" s="18">
        <v>968131</v>
      </c>
      <c r="S38" s="18">
        <v>957975</v>
      </c>
      <c r="T38" s="18">
        <v>1005394</v>
      </c>
      <c r="U38" s="18">
        <v>1014231</v>
      </c>
      <c r="V38" s="18">
        <v>1208137</v>
      </c>
      <c r="W38" s="18">
        <v>1170558</v>
      </c>
      <c r="X38" s="18">
        <v>343099</v>
      </c>
      <c r="Y38" s="18">
        <v>210206</v>
      </c>
      <c r="Z38" s="18">
        <v>615021</v>
      </c>
      <c r="AA38" s="18">
        <v>903977</v>
      </c>
      <c r="AB38" s="18">
        <v>894405</v>
      </c>
    </row>
    <row r="39" spans="1:28" s="9" customFormat="1" ht="14.4" thickBot="1" x14ac:dyDescent="0.3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</row>
    <row r="40" spans="1:28" s="9" customFormat="1" x14ac:dyDescent="0.25">
      <c r="A40" s="3" t="s">
        <v>19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s="9" customFormat="1" x14ac:dyDescent="0.25">
      <c r="A41" s="3" t="s">
        <v>24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s="9" customFormat="1" ht="14.4" x14ac:dyDescent="0.3">
      <c r="A42" s="29" t="s">
        <v>23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s="9" customFormat="1" ht="14.4" x14ac:dyDescent="0.3">
      <c r="A43" s="29"/>
      <c r="C43" s="28"/>
      <c r="D43" s="28"/>
      <c r="E43" s="28"/>
      <c r="F43" s="28"/>
      <c r="G43" s="28"/>
      <c r="H43" s="28"/>
    </row>
    <row r="44" spans="1:28" s="9" customFormat="1" ht="14.4" x14ac:dyDescent="0.3">
      <c r="A44" s="29"/>
      <c r="C44" s="28"/>
      <c r="D44" s="28"/>
      <c r="E44" s="28"/>
      <c r="F44" s="28"/>
      <c r="G44" s="28"/>
      <c r="H44" s="28"/>
    </row>
    <row r="45" spans="1:28" s="9" customFormat="1" x14ac:dyDescent="0.25">
      <c r="A45" s="30"/>
      <c r="C45" s="28"/>
      <c r="D45" s="28"/>
      <c r="E45" s="28"/>
      <c r="F45" s="28"/>
      <c r="G45" s="28"/>
      <c r="H45" s="28"/>
    </row>
    <row r="46" spans="1:28" s="9" customFormat="1" x14ac:dyDescent="0.25">
      <c r="A46" s="31"/>
    </row>
    <row r="47" spans="1:28" s="9" customFormat="1" ht="15.6" x14ac:dyDescent="0.3">
      <c r="A47" s="29"/>
      <c r="Z47"/>
    </row>
    <row r="48" spans="1:28" s="9" customFormat="1" x14ac:dyDescent="0.25">
      <c r="A48" s="32"/>
    </row>
    <row r="49" spans="2:3" x14ac:dyDescent="0.25">
      <c r="B49" s="33"/>
      <c r="C49" s="33"/>
    </row>
  </sheetData>
  <mergeCells count="3">
    <mergeCell ref="AA4:AB4"/>
    <mergeCell ref="B5:F5"/>
    <mergeCell ref="L4:M4"/>
  </mergeCells>
  <printOptions horizontalCentered="1"/>
  <pageMargins left="0" right="0" top="0.5" bottom="0.5" header="0.25" footer="0.25"/>
  <pageSetup scale="7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Belize</vt:lpstr>
      <vt:lpstr>Belize!Print_Area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crichards</dc:creator>
  <cp:lastModifiedBy>Dwayne Dick</cp:lastModifiedBy>
  <cp:lastPrinted>2021-08-23T13:49:58Z</cp:lastPrinted>
  <dcterms:created xsi:type="dcterms:W3CDTF">2012-07-05T16:12:18Z</dcterms:created>
  <dcterms:modified xsi:type="dcterms:W3CDTF">2025-08-11T18:55:00Z</dcterms:modified>
</cp:coreProperties>
</file>